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15" windowWidth="15195" windowHeight="8445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<sst xmlns="http://schemas.openxmlformats.org/spreadsheetml/2006/main" count="182" uniqueCount="98">
  <si>
    <t xml:space="preserve">€ /000 </t>
  </si>
  <si>
    <t>Inc%</t>
  </si>
  <si>
    <t>a</t>
  </si>
  <si>
    <t>b</t>
  </si>
  <si>
    <t>c</t>
  </si>
  <si>
    <t>e</t>
  </si>
  <si>
    <t>Sales</t>
  </si>
  <si>
    <t>Other operating revenues</t>
  </si>
  <si>
    <t>Personnel costs</t>
  </si>
  <si>
    <t>Capitalisations</t>
  </si>
  <si>
    <t>Profit and Loss account</t>
  </si>
  <si>
    <t>Cash and cash equivalents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</si>
  <si>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</si>
  <si>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</si>
  <si>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</si>
  <si>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</si>
  <si>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</si>
  <si>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</si>
  <si>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</si>
  <si>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</si>
  <si>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</si>
  <si>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</si>
  <si>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</si>
  <si>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</si>
  <si>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</si>
  <si>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</si>
  <si>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</si>
  <si>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</si>
  <si>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</si>
  <si>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</si>
  <si>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</si>
  <si>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</si>
  <si>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</si>
  <si>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</si>
  <si>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</si>
  <si>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</si>
  <si>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</si>
  <si>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</si>
  <si>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</si>
  <si>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</si>
  <si>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Attributable to:</t>
  </si>
  <si>
    <t>Shareholders of the Parent Company</t>
  </si>
  <si>
    <t>Minority shareholders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</si>
  <si>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</si>
  <si>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</si>
  <si>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</si>
  <si>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</si>
  <si>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</si>
  <si>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</si>
  <si>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</si>
  <si>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</si>
  <si>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g</t>
  </si>
  <si>
    <t>Non-current financial receivables</t>
  </si>
  <si>
    <t xml:space="preserve">Nominal amount - fair value put option </t>
  </si>
  <si>
    <t>i</t>
  </si>
  <si>
    <t>Net financial debt (excluding put option)</t>
  </si>
  <si>
    <t>k</t>
  </si>
  <si>
    <t>Other cash equivalents</t>
  </si>
  <si>
    <t>Other current financial receivables</t>
  </si>
  <si>
    <r>
      <t xml:space="preserve">Liquid assets </t>
    </r>
    <r>
      <rPr>
        <sz val="9"/>
        <color indexed="8"/>
        <rFont val="Arial"/>
        <family val="2"/>
      </rPr>
      <t xml:space="preserve"> (a+b+c)</t>
    </r>
  </si>
  <si>
    <t>Current financial payables</t>
  </si>
  <si>
    <t>f</t>
  </si>
  <si>
    <t>Current part of non-current financial payables</t>
  </si>
  <si>
    <r>
      <t>Current financial debts</t>
    </r>
    <r>
      <rPr>
        <sz val="9"/>
        <color indexed="8"/>
        <rFont val="Arial"/>
        <family val="2"/>
      </rPr>
      <t xml:space="preserve"> (e+f)</t>
    </r>
  </si>
  <si>
    <t>h</t>
  </si>
  <si>
    <r>
      <t xml:space="preserve">Net current financial debts </t>
    </r>
    <r>
      <rPr>
        <sz val="9"/>
        <color indexed="8"/>
        <rFont val="Arial"/>
        <family val="2"/>
      </rPr>
      <t>(g-d)</t>
    </r>
  </si>
  <si>
    <t>Non-current financial liability</t>
  </si>
  <si>
    <t>j</t>
  </si>
  <si>
    <t>Debt instruments</t>
  </si>
  <si>
    <t>Trade and other non-current payables</t>
  </si>
  <si>
    <t>l</t>
  </si>
  <si>
    <r>
      <t xml:space="preserve">Non-current financial debt   </t>
    </r>
    <r>
      <rPr>
        <sz val="9"/>
        <color indexed="8"/>
        <rFont val="Arial"/>
        <family val="2"/>
      </rPr>
      <t>(i+j+l)</t>
    </r>
  </si>
  <si>
    <t>m</t>
  </si>
  <si>
    <r>
      <t xml:space="preserve">Total financial debt </t>
    </r>
    <r>
      <rPr>
        <sz val="9"/>
        <color indexed="8"/>
        <rFont val="Arial"/>
        <family val="2"/>
      </rPr>
      <t>(h+l)</t>
    </r>
  </si>
  <si>
    <t xml:space="preserve">Net financial debt with adjusted put option </t>
  </si>
  <si>
    <t>Portion of future dividends - fair value put option</t>
  </si>
  <si>
    <t>Net financial debt (Net debt)</t>
  </si>
  <si>
    <t>Raw or other materials</t>
  </si>
  <si>
    <t>Service costs</t>
  </si>
  <si>
    <t>Other operating expenses</t>
  </si>
  <si>
    <t>Capitalised costs</t>
  </si>
  <si>
    <t>EBITDA adjusted</t>
  </si>
  <si>
    <t>Amortization, depreciation and provisions</t>
  </si>
  <si>
    <t>EBIT adjusted</t>
  </si>
  <si>
    <t>Financial operations</t>
  </si>
  <si>
    <t>Other non-operating revenues (costs)</t>
  </si>
  <si>
    <t>Pre-tax result adjusted</t>
  </si>
  <si>
    <t>Taxes</t>
  </si>
  <si>
    <t>Net result adjusted</t>
  </si>
  <si>
    <t>Result from special items</t>
  </si>
  <si>
    <t>Net profit for the period</t>
  </si>
  <si>
    <t>30/09/2022*</t>
  </si>
  <si>
    <t xml:space="preserve">* Adjusted results, as described in chapter 1.02 of the Consolidated Quarterly Report </t>
  </si>
  <si>
    <t xml:space="preserve"> </t>
  </si>
  <si>
    <t>Aqueduct</t>
  </si>
  <si>
    <t>30/09/2023*</t>
  </si>
  <si>
    <t>30/09/2023</t>
  </si>
  <si>
    <t>31/12/2022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</si>
</sst>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&quot;L.&quot;\ * #,##0.00_-;\-&quot;L.&quot;\ * #,##0.00_-;_-&quot;L.&quot;\ * &quot;-&quot;??_-;_-@_-"/>
    <numFmt numFmtId="177" formatCode="_-&quot;L.&quot;\ * #,##0_-;\-&quot;L.&quot;\ * #,##0_-;_-&quot;L.&quot;\ * &quot;-&quot;_-;_-@_-"/>
    <numFmt numFmtId="178" formatCode="dd\-mmm\-yyyy"/>
    <numFmt numFmtId="179" formatCode="[$-410]d\-mmm\-yy;@"/>
    <numFmt numFmtId="180" formatCode="#,##0.000;\-#,##0.000"/>
    <numFmt numFmtId="181" formatCode="[$-410]d\-mmm\-yyyy;@"/>
    <numFmt numFmtId="182" formatCode="#,##0;\(#,##0\)"/>
    <numFmt numFmtId="183" formatCode="_-* #,##0_-;\-* #,##0_-;_-* &quot;-&quot;??_-;_-@_-"/>
    <numFmt numFmtId="184" formatCode="_-* #,##0.0_-;\-* #,##0.0_-;_-* &quot;-&quot;??_-;_-@_-"/>
    <numFmt numFmtId="185" formatCode="_-* #,##0.0_-;\-* #,##0.0_-;_-* &quot;-&quot;?_-;_-@_-"/>
    <numFmt numFmtId="186" formatCode="0.0%"/>
    <numFmt numFmtId="187" formatCode="\+0.0%;\(0.0%\)"/>
    <numFmt numFmtId="188" formatCode="\+#,##0.0;\(#,##0.0\)"/>
    <numFmt numFmtId="189" formatCode="0.0"/>
    <numFmt numFmtId="190" formatCode="\ #,##0.0;\(\ #,##0.0\)"/>
    <numFmt numFmtId="191" formatCode="#,##0.0;\(#,##0.0\)"/>
    <numFmt numFmtId="192" formatCode="0.000"/>
    <numFmt numFmtId="193" formatCode="0.0000"/>
    <numFmt numFmtId="194" formatCode="[$-410]dddd\ d\ mmmm\ yyyy"/>
    <numFmt numFmtId="195" formatCode="\(#,##0.0\);\+#,##0.0"/>
    <numFmt numFmtId="196" formatCode="\+#,##0;\(#,##0\)"/>
    <numFmt numFmtId="197" formatCode="\+0.0\ &quot;p.p&quot;;\(0.0\)\ &quot;p.p.&quot;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_-* #,##0.0\ _€_-;\-* #,##0.0\ _€_-;_-* &quot;-&quot;?\ _€_-;_-@_-"/>
    <numFmt numFmtId="203" formatCode="#,##0.0"/>
    <numFmt numFmtId="204" formatCode="\ #,##0.0;\(#,##0.0\)"/>
    <numFmt numFmtId="205" formatCode="_-* #,##0.000_-;\-* #,##0.000_-;_-* &quot;-&quot;??_-;_-@_-"/>
  </numFmts>
  <fonts count="53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  <font>
      <sz val="9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9" fillId="35" borderId="12" xfId="46" applyFont="1" applyFill="1" applyBorder="1" applyAlignment="1" applyProtection="1">
      <alignment horizontal="left" vertical="center"/>
      <protection hidden="1"/>
    </xf>
    <xf numFmtId="178" fontId="50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91" fontId="9" fillId="34" borderId="0" xfId="46" applyNumberFormat="1" applyFont="1" applyFill="1" applyBorder="1" applyAlignment="1" applyProtection="1">
      <alignment vertical="center"/>
      <protection locked="0"/>
    </xf>
    <xf numFmtId="191" fontId="5" fillId="34" borderId="0" xfId="46" applyNumberFormat="1" applyFont="1" applyFill="1" applyBorder="1" applyAlignment="1" applyProtection="1">
      <alignment vertical="center"/>
      <protection locked="0"/>
    </xf>
    <xf numFmtId="191" fontId="9" fillId="34" borderId="10" xfId="46" applyNumberFormat="1" applyFont="1" applyFill="1" applyBorder="1" applyAlignment="1" applyProtection="1">
      <alignment vertical="center"/>
      <protection locked="0"/>
    </xf>
    <xf numFmtId="191" fontId="8" fillId="34" borderId="0" xfId="46" applyNumberFormat="1" applyFont="1" applyFill="1" applyAlignment="1" applyProtection="1">
      <alignment horizontal="right" vertical="center"/>
      <protection hidden="1"/>
    </xf>
    <xf numFmtId="191" fontId="5" fillId="34" borderId="0" xfId="0" applyNumberFormat="1" applyFont="1" applyFill="1" applyAlignment="1">
      <alignment vertical="center"/>
    </xf>
    <xf numFmtId="191" fontId="10" fillId="34" borderId="0" xfId="0" applyNumberFormat="1" applyFont="1" applyFill="1" applyAlignment="1">
      <alignment vertical="center"/>
    </xf>
    <xf numFmtId="191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37" fontId="8" fillId="34" borderId="0" xfId="46" applyFont="1" applyFill="1" applyAlignment="1" applyProtection="1">
      <alignment horizontal="left" vertical="center"/>
      <protection hidden="1"/>
    </xf>
    <xf numFmtId="37" fontId="49" fillId="35" borderId="13" xfId="46" applyFont="1" applyFill="1" applyBorder="1" applyAlignment="1" applyProtection="1">
      <alignment horizontal="left" vertical="center"/>
      <protection hidden="1"/>
    </xf>
    <xf numFmtId="37" fontId="49" fillId="35" borderId="11" xfId="46" applyFont="1" applyFill="1" applyBorder="1" applyAlignment="1" applyProtection="1">
      <alignment horizontal="left" vertical="center"/>
      <protection hidden="1"/>
    </xf>
    <xf numFmtId="187" fontId="4" fillId="34" borderId="0" xfId="49" applyNumberFormat="1" applyFont="1" applyFill="1" applyBorder="1" applyAlignment="1">
      <alignment wrapText="1"/>
    </xf>
    <xf numFmtId="0" fontId="49" fillId="37" borderId="14" xfId="0" applyFont="1" applyFill="1" applyBorder="1" applyAlignment="1">
      <alignment horizontal="center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15" fontId="50" fillId="37" borderId="10" xfId="0" applyNumberFormat="1" applyFont="1" applyFill="1" applyBorder="1" applyAlignment="1">
      <alignment horizontal="right" vertical="center" wrapText="1"/>
    </xf>
    <xf numFmtId="0" fontId="50" fillId="37" borderId="10" xfId="0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15" fontId="49" fillId="37" borderId="15" xfId="0" applyNumberFormat="1" applyFont="1" applyFill="1" applyBorder="1" applyAlignment="1">
      <alignment horizontal="right" vertical="center" wrapText="1"/>
    </xf>
    <xf numFmtId="0" fontId="49" fillId="37" borderId="15" xfId="0" applyFont="1" applyFill="1" applyBorder="1" applyAlignment="1">
      <alignment horizontal="right" vertical="center" wrapText="1"/>
    </xf>
    <xf numFmtId="0" fontId="51" fillId="37" borderId="14" xfId="0" applyFont="1" applyFill="1" applyBorder="1" applyAlignment="1">
      <alignment horizontal="center" vertical="center" wrapText="1"/>
    </xf>
    <xf numFmtId="189" fontId="5" fillId="34" borderId="0" xfId="0" applyNumberFormat="1" applyFont="1" applyFill="1" applyAlignment="1">
      <alignment vertical="center"/>
    </xf>
    <xf numFmtId="186" fontId="3" fillId="34" borderId="0" xfId="49" applyNumberFormat="1" applyFont="1" applyFill="1" applyBorder="1" applyAlignment="1">
      <alignment vertical="center" wrapText="1"/>
    </xf>
    <xf numFmtId="187" fontId="6" fillId="34" borderId="16" xfId="49" applyNumberFormat="1" applyFont="1" applyFill="1" applyBorder="1" applyAlignment="1">
      <alignment vertical="center" wrapText="1"/>
    </xf>
    <xf numFmtId="188" fontId="8" fillId="34" borderId="0" xfId="0" applyNumberFormat="1" applyFont="1" applyFill="1" applyBorder="1" applyAlignment="1">
      <alignment vertical="center" wrapText="1"/>
    </xf>
    <xf numFmtId="187" fontId="4" fillId="34" borderId="0" xfId="49" applyNumberFormat="1" applyFont="1" applyFill="1" applyBorder="1" applyAlignment="1">
      <alignment vertical="center" wrapText="1"/>
    </xf>
    <xf numFmtId="187" fontId="8" fillId="34" borderId="16" xfId="49" applyNumberFormat="1" applyFont="1" applyFill="1" applyBorder="1" applyAlignment="1">
      <alignment vertical="center" wrapText="1"/>
    </xf>
    <xf numFmtId="190" fontId="8" fillId="34" borderId="0" xfId="43" applyNumberFormat="1" applyFont="1" applyFill="1" applyBorder="1" applyAlignment="1">
      <alignment vertical="center" wrapText="1"/>
    </xf>
    <xf numFmtId="186" fontId="4" fillId="34" borderId="0" xfId="49" applyNumberFormat="1" applyFont="1" applyFill="1" applyBorder="1" applyAlignment="1">
      <alignment vertical="center" wrapText="1"/>
    </xf>
    <xf numFmtId="189" fontId="9" fillId="34" borderId="10" xfId="0" applyNumberFormat="1" applyFont="1" applyFill="1" applyBorder="1" applyAlignment="1">
      <alignment vertical="center"/>
    </xf>
    <xf numFmtId="186" fontId="3" fillId="34" borderId="10" xfId="49" applyNumberFormat="1" applyFont="1" applyFill="1" applyBorder="1" applyAlignment="1">
      <alignment vertical="center" wrapText="1"/>
    </xf>
    <xf numFmtId="188" fontId="6" fillId="34" borderId="10" xfId="0" applyNumberFormat="1" applyFont="1" applyFill="1" applyBorder="1" applyAlignment="1">
      <alignment vertical="center" wrapText="1"/>
    </xf>
    <xf numFmtId="187" fontId="6" fillId="34" borderId="15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8" fontId="8" fillId="34" borderId="0" xfId="43" applyNumberFormat="1" applyFont="1" applyFill="1" applyBorder="1" applyAlignment="1">
      <alignment vertical="center" wrapText="1"/>
    </xf>
    <xf numFmtId="184" fontId="4" fillId="34" borderId="0" xfId="43" applyNumberFormat="1" applyFont="1" applyFill="1" applyBorder="1" applyAlignment="1">
      <alignment vertical="center" wrapText="1"/>
    </xf>
    <xf numFmtId="187" fontId="4" fillId="34" borderId="16" xfId="49" applyNumberFormat="1" applyFont="1" applyFill="1" applyBorder="1" applyAlignment="1">
      <alignment vertical="center" wrapText="1"/>
    </xf>
    <xf numFmtId="189" fontId="5" fillId="34" borderId="11" xfId="0" applyNumberFormat="1" applyFont="1" applyFill="1" applyBorder="1" applyAlignment="1">
      <alignment vertical="center"/>
    </xf>
    <xf numFmtId="188" fontId="8" fillId="34" borderId="11" xfId="43" applyNumberFormat="1" applyFont="1" applyFill="1" applyBorder="1" applyAlignment="1">
      <alignment vertical="center" wrapText="1"/>
    </xf>
    <xf numFmtId="187" fontId="8" fillId="34" borderId="17" xfId="49" applyNumberFormat="1" applyFont="1" applyFill="1" applyBorder="1" applyAlignment="1">
      <alignment vertical="center" wrapText="1"/>
    </xf>
    <xf numFmtId="0" fontId="49" fillId="38" borderId="14" xfId="0" applyFont="1" applyFill="1" applyBorder="1" applyAlignment="1">
      <alignment horizontal="center" vertical="center" wrapText="1"/>
    </xf>
    <xf numFmtId="15" fontId="50" fillId="38" borderId="10" xfId="0" applyNumberFormat="1" applyFont="1" applyFill="1" applyBorder="1" applyAlignment="1">
      <alignment horizontal="right" vertical="center" wrapText="1"/>
    </xf>
    <xf numFmtId="0" fontId="49" fillId="38" borderId="10" xfId="0" applyFont="1" applyFill="1" applyBorder="1" applyAlignment="1">
      <alignment horizontal="right" vertical="center" wrapText="1"/>
    </xf>
    <xf numFmtId="15" fontId="49" fillId="38" borderId="15" xfId="0" applyNumberFormat="1" applyFont="1" applyFill="1" applyBorder="1" applyAlignment="1">
      <alignment horizontal="right" vertical="center" wrapText="1"/>
    </xf>
    <xf numFmtId="0" fontId="49" fillId="38" borderId="15" xfId="0" applyFont="1" applyFill="1" applyBorder="1" applyAlignment="1">
      <alignment horizontal="right" vertical="center" wrapText="1"/>
    </xf>
    <xf numFmtId="0" fontId="51" fillId="38" borderId="14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15" fontId="50" fillId="35" borderId="10" xfId="0" applyNumberFormat="1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15" fontId="49" fillId="35" borderId="15" xfId="0" applyNumberFormat="1" applyFont="1" applyFill="1" applyBorder="1" applyAlignment="1">
      <alignment horizontal="right" vertical="center" wrapText="1"/>
    </xf>
    <xf numFmtId="0" fontId="49" fillId="35" borderId="15" xfId="0" applyFont="1" applyFill="1" applyBorder="1" applyAlignment="1">
      <alignment horizontal="right" vertical="center" wrapText="1"/>
    </xf>
    <xf numFmtId="0" fontId="51" fillId="35" borderId="14" xfId="0" applyFont="1" applyFill="1" applyBorder="1" applyAlignment="1">
      <alignment horizontal="center" vertical="center" wrapText="1"/>
    </xf>
    <xf numFmtId="189" fontId="6" fillId="34" borderId="10" xfId="0" applyNumberFormat="1" applyFont="1" applyFill="1" applyBorder="1" applyAlignment="1">
      <alignment vertical="center" wrapText="1"/>
    </xf>
    <xf numFmtId="188" fontId="8" fillId="34" borderId="11" xfId="0" applyNumberFormat="1" applyFont="1" applyFill="1" applyBorder="1" applyAlignment="1">
      <alignment vertical="center" wrapText="1"/>
    </xf>
    <xf numFmtId="186" fontId="8" fillId="34" borderId="11" xfId="49" applyNumberFormat="1" applyFont="1" applyFill="1" applyBorder="1" applyAlignment="1">
      <alignment vertical="center" wrapText="1"/>
    </xf>
    <xf numFmtId="197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9" fillId="39" borderId="14" xfId="0" applyFont="1" applyFill="1" applyBorder="1" applyAlignment="1">
      <alignment horizontal="center" vertical="center" wrapText="1"/>
    </xf>
    <xf numFmtId="15" fontId="50" fillId="39" borderId="10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15" fontId="49" fillId="39" borderId="15" xfId="0" applyNumberFormat="1" applyFont="1" applyFill="1" applyBorder="1" applyAlignment="1">
      <alignment horizontal="right" vertical="center" wrapText="1"/>
    </xf>
    <xf numFmtId="0" fontId="50" fillId="39" borderId="10" xfId="0" applyFont="1" applyFill="1" applyBorder="1" applyAlignment="1">
      <alignment horizontal="right" vertical="center" wrapText="1"/>
    </xf>
    <xf numFmtId="0" fontId="49" fillId="39" borderId="15" xfId="0" applyFont="1" applyFill="1" applyBorder="1" applyAlignment="1">
      <alignment horizontal="right" vertical="center" wrapText="1"/>
    </xf>
    <xf numFmtId="0" fontId="51" fillId="39" borderId="14" xfId="0" applyFont="1" applyFill="1" applyBorder="1" applyAlignment="1">
      <alignment horizontal="center" vertical="center" wrapText="1"/>
    </xf>
    <xf numFmtId="184" fontId="6" fillId="34" borderId="10" xfId="43" applyNumberFormat="1" applyFont="1" applyFill="1" applyBorder="1" applyAlignment="1">
      <alignment vertical="center" wrapText="1"/>
    </xf>
    <xf numFmtId="190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0" fontId="8" fillId="34" borderId="13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6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6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9" fontId="5" fillId="34" borderId="0" xfId="0" applyNumberFormat="1" applyFont="1" applyFill="1" applyBorder="1" applyAlignment="1">
      <alignment vertical="center"/>
    </xf>
    <xf numFmtId="187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84" fontId="4" fillId="34" borderId="0" xfId="43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wrapText="1"/>
    </xf>
    <xf numFmtId="190" fontId="5" fillId="34" borderId="0" xfId="0" applyNumberFormat="1" applyFont="1" applyFill="1" applyAlignment="1">
      <alignment vertical="center"/>
    </xf>
    <xf numFmtId="184" fontId="6" fillId="34" borderId="0" xfId="43" applyNumberFormat="1" applyFont="1" applyFill="1" applyBorder="1" applyAlignment="1">
      <alignment vertical="center" wrapText="1"/>
    </xf>
    <xf numFmtId="14" fontId="49" fillId="37" borderId="10" xfId="0" applyNumberFormat="1" applyFont="1" applyFill="1" applyBorder="1" applyAlignment="1">
      <alignment horizontal="right" vertical="center" wrapText="1"/>
    </xf>
    <xf numFmtId="14" fontId="49" fillId="38" borderId="10" xfId="0" applyNumberFormat="1" applyFont="1" applyFill="1" applyBorder="1" applyAlignment="1">
      <alignment horizontal="right" vertical="center" wrapText="1"/>
    </xf>
    <xf numFmtId="14" fontId="49" fillId="35" borderId="10" xfId="0" applyNumberFormat="1" applyFont="1" applyFill="1" applyBorder="1" applyAlignment="1">
      <alignment horizontal="right" vertical="center" wrapText="1"/>
    </xf>
    <xf numFmtId="14" fontId="49" fillId="39" borderId="10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 wrapText="1"/>
    </xf>
    <xf numFmtId="204" fontId="8" fillId="34" borderId="0" xfId="43" applyNumberFormat="1" applyFont="1" applyFill="1" applyAlignment="1" applyProtection="1">
      <alignment horizontal="right" vertical="center"/>
      <protection hidden="1"/>
    </xf>
    <xf numFmtId="204" fontId="9" fillId="34" borderId="10" xfId="43" applyNumberFormat="1" applyFont="1" applyFill="1" applyBorder="1" applyAlignment="1" applyProtection="1">
      <alignment vertical="center"/>
      <protection locked="0"/>
    </xf>
    <xf numFmtId="204" fontId="5" fillId="34" borderId="0" xfId="43" applyNumberFormat="1" applyFont="1" applyFill="1" applyBorder="1" applyAlignment="1" applyProtection="1">
      <alignment vertical="center"/>
      <protection locked="0"/>
    </xf>
    <xf numFmtId="178" fontId="50" fillId="35" borderId="11" xfId="46" applyNumberFormat="1" applyFont="1" applyFill="1" applyBorder="1" applyAlignment="1" quotePrefix="1">
      <alignment horizontal="right" vertical="center" wrapText="1"/>
      <protection/>
    </xf>
    <xf numFmtId="191" fontId="8" fillId="34" borderId="0" xfId="43" applyNumberFormat="1" applyFont="1" applyFill="1" applyAlignment="1" applyProtection="1">
      <alignment horizontal="right" vertical="center"/>
      <protection hidden="1"/>
    </xf>
    <xf numFmtId="205" fontId="2" fillId="34" borderId="0" xfId="43" applyNumberFormat="1" applyFont="1" applyFill="1" applyBorder="1" applyAlignment="1">
      <alignment/>
    </xf>
    <xf numFmtId="204" fontId="6" fillId="34" borderId="10" xfId="43" applyNumberFormat="1" applyFont="1" applyFill="1" applyBorder="1" applyAlignment="1" applyProtection="1">
      <alignment horizontal="right" vertical="center"/>
      <protection hidden="1"/>
    </xf>
    <xf numFmtId="204" fontId="9" fillId="34" borderId="0" xfId="43" applyNumberFormat="1" applyFont="1" applyFill="1" applyBorder="1" applyAlignment="1" applyProtection="1">
      <alignment vertical="center"/>
      <protection locked="0"/>
    </xf>
    <xf numFmtId="188" fontId="6" fillId="34" borderId="0" xfId="0" applyNumberFormat="1" applyFont="1" applyFill="1" applyAlignment="1">
      <alignment vertical="center" wrapText="1"/>
    </xf>
    <xf numFmtId="188" fontId="8" fillId="34" borderId="0" xfId="0" applyNumberFormat="1" applyFont="1" applyFill="1" applyAlignment="1">
      <alignment vertical="center" wrapText="1"/>
    </xf>
    <xf numFmtId="195" fontId="8" fillId="34" borderId="0" xfId="0" applyNumberFormat="1" applyFont="1" applyFill="1" applyAlignment="1">
      <alignment vertical="center" wrapText="1"/>
    </xf>
    <xf numFmtId="190" fontId="6" fillId="34" borderId="0" xfId="0" applyNumberFormat="1" applyFont="1" applyFill="1" applyAlignment="1">
      <alignment vertical="center" wrapText="1"/>
    </xf>
    <xf numFmtId="189" fontId="6" fillId="34" borderId="0" xfId="0" applyNumberFormat="1" applyFont="1" applyFill="1" applyAlignment="1">
      <alignment vertical="center" wrapText="1"/>
    </xf>
    <xf numFmtId="191" fontId="9" fillId="34" borderId="0" xfId="46" applyNumberFormat="1" applyFont="1" applyFill="1" applyAlignment="1" applyProtection="1">
      <alignment horizontal="right" vertical="center"/>
      <protection locked="0"/>
    </xf>
    <xf numFmtId="191" fontId="5" fillId="34" borderId="0" xfId="46" applyNumberFormat="1" applyFont="1" applyFill="1" applyAlignment="1" applyProtection="1">
      <alignment horizontal="right" vertical="center"/>
      <protection locked="0"/>
    </xf>
    <xf numFmtId="191" fontId="5" fillId="34" borderId="0" xfId="46" applyNumberFormat="1" applyFont="1" applyFill="1" applyAlignment="1" applyProtection="1">
      <alignment vertical="center"/>
      <protection locked="0"/>
    </xf>
    <xf numFmtId="191" fontId="9" fillId="34" borderId="10" xfId="46" applyNumberFormat="1" applyFont="1" applyFill="1" applyBorder="1" applyAlignment="1">
      <alignment vertical="center"/>
      <protection/>
    </xf>
    <xf numFmtId="191" fontId="5" fillId="34" borderId="0" xfId="46" applyNumberFormat="1" applyFont="1" applyFill="1" applyAlignment="1" applyProtection="1" quotePrefix="1">
      <alignment horizontal="right" vertical="center"/>
      <protection locked="0"/>
    </xf>
    <xf numFmtId="191" fontId="5" fillId="34" borderId="0" xfId="0" applyNumberFormat="1" applyFont="1" applyFill="1" applyAlignment="1" quotePrefix="1">
      <alignment horizontal="right" vertical="center"/>
    </xf>
    <xf numFmtId="0" fontId="9" fillId="34" borderId="10" xfId="46" applyNumberFormat="1" applyFont="1" applyFill="1" applyBorder="1" applyAlignment="1">
      <alignment vertical="center"/>
      <protection/>
    </xf>
    <xf numFmtId="178" fontId="7" fillId="36" borderId="11" xfId="46" applyNumberFormat="1" applyFont="1" applyFill="1" applyBorder="1" applyAlignment="1" quotePrefix="1">
      <alignment horizontal="right" vertical="center" wrapText="1"/>
      <protection/>
    </xf>
    <xf numFmtId="37" fontId="8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vertical="center"/>
    </xf>
    <xf numFmtId="204" fontId="8" fillId="34" borderId="10" xfId="43" applyNumberFormat="1" applyFont="1" applyFill="1" applyBorder="1" applyAlignment="1" applyProtection="1">
      <alignment horizontal="right" vertical="center"/>
      <protection hidden="1"/>
    </xf>
    <xf numFmtId="0" fontId="52" fillId="34" borderId="0" xfId="0" applyFont="1" applyFill="1" applyAlignment="1">
      <alignment vertical="center"/>
    </xf>
    <xf numFmtId="37" fontId="9" fillId="34" borderId="10" xfId="46" applyFont="1" applyFill="1" applyBorder="1" applyAlignment="1" applyProtection="1">
      <alignment vertical="center"/>
      <protection hidden="1"/>
    </xf>
    <xf numFmtId="37" fontId="5" fillId="34" borderId="0" xfId="46" applyFont="1" applyFill="1" applyAlignment="1" applyProtection="1">
      <alignment horizontal="left" vertical="center"/>
      <protection hidden="1"/>
    </xf>
    <xf numFmtId="204" fontId="9" fillId="34" borderId="0" xfId="43" applyNumberFormat="1" applyFont="1" applyFill="1" applyBorder="1" applyAlignment="1" applyProtection="1">
      <alignment vertical="center"/>
      <protection hidden="1"/>
    </xf>
    <xf numFmtId="37" fontId="9" fillId="34" borderId="10" xfId="46" applyFont="1" applyFill="1" applyBorder="1" applyAlignment="1" applyProtection="1">
      <alignment vertical="center" wrapText="1"/>
      <protection hidden="1"/>
    </xf>
    <xf numFmtId="204" fontId="5" fillId="34" borderId="0" xfId="0" applyNumberFormat="1" applyFont="1" applyFill="1" applyAlignment="1">
      <alignment vertical="center"/>
    </xf>
    <xf numFmtId="203" fontId="5" fillId="34" borderId="0" xfId="0" applyNumberFormat="1" applyFont="1" applyFill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1181100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2" t="s">
        <v>10</v>
      </c>
      <c r="C4" s="13"/>
      <c r="D4" s="13"/>
    </row>
    <row r="5" spans="2:4" ht="12">
      <c r="B5" s="14" t="s">
        <v>0</v>
      </c>
      <c r="C5" s="145" t="s">
        <v>95</v>
      </c>
      <c r="D5" s="145" t="s">
        <v>91</v>
      </c>
    </row>
    <row r="6" spans="2:4" ht="12">
      <c r="B6" s="5"/>
      <c r="C6" s="15"/>
      <c r="D6" s="15"/>
    </row>
    <row r="7" spans="2:4" ht="12">
      <c r="B7" s="5" t="s">
        <v>6</v>
      </c>
      <c r="C7" s="138">
        <v>10955</v>
      </c>
      <c r="D7" s="138">
        <v>14320.1</v>
      </c>
    </row>
    <row r="8" spans="2:4" ht="12">
      <c r="B8" s="6" t="s">
        <v>7</v>
      </c>
      <c r="C8" s="139">
        <v>441.4</v>
      </c>
      <c r="D8" s="139">
        <v>345.3</v>
      </c>
    </row>
    <row r="9" spans="2:4" ht="12">
      <c r="B9" s="6" t="s">
        <v>77</v>
      </c>
      <c r="C9" s="18">
        <v>-7480.9</v>
      </c>
      <c r="D9" s="18">
        <v>-11642.5</v>
      </c>
    </row>
    <row r="10" spans="2:4" ht="12">
      <c r="B10" s="6" t="s">
        <v>78</v>
      </c>
      <c r="C10" s="139">
        <v>-2421.9</v>
      </c>
      <c r="D10" s="139">
        <v>-1693.9</v>
      </c>
    </row>
    <row r="11" spans="2:4" ht="12">
      <c r="B11" s="6" t="s">
        <v>8</v>
      </c>
      <c r="C11" s="139">
        <v>-477.6</v>
      </c>
      <c r="D11" s="139">
        <v>-449.8</v>
      </c>
    </row>
    <row r="12" spans="2:4" ht="12">
      <c r="B12" s="6" t="s">
        <v>79</v>
      </c>
      <c r="C12" s="139">
        <v>-58.2</v>
      </c>
      <c r="D12" s="139">
        <v>-56.6</v>
      </c>
    </row>
    <row r="13" spans="2:4" ht="12">
      <c r="B13" s="6" t="s">
        <v>80</v>
      </c>
      <c r="C13" s="139">
        <v>49</v>
      </c>
      <c r="D13" s="139">
        <v>52.2</v>
      </c>
    </row>
    <row r="14" spans="2:4" ht="12">
      <c r="B14" s="7" t="s">
        <v>81</v>
      </c>
      <c r="C14" s="17">
        <f>SUM(C6:C13)</f>
        <v>1006.7999999999998</v>
      </c>
      <c r="D14" s="17">
        <f>SUM(D6:D13)</f>
        <v>874.7999999999996</v>
      </c>
    </row>
    <row r="15" spans="2:4" ht="12">
      <c r="B15" s="6"/>
      <c r="C15" s="19"/>
      <c r="D15" s="19"/>
    </row>
    <row r="16" spans="2:4" ht="12">
      <c r="B16" s="6" t="s">
        <v>82</v>
      </c>
      <c r="C16" s="140">
        <v>-502.2</v>
      </c>
      <c r="D16" s="140">
        <v>-437.8</v>
      </c>
    </row>
    <row r="17" spans="2:4" ht="12">
      <c r="B17" s="7" t="s">
        <v>83</v>
      </c>
      <c r="C17" s="141">
        <f>C14+C16</f>
        <v>504.59999999999985</v>
      </c>
      <c r="D17" s="141">
        <f>D14+D16</f>
        <v>436.9999999999996</v>
      </c>
    </row>
    <row r="18" spans="2:4" ht="12">
      <c r="B18" s="6"/>
      <c r="C18" s="19"/>
      <c r="D18" s="19"/>
    </row>
    <row r="19" spans="2:4" ht="12">
      <c r="B19" s="6" t="s">
        <v>84</v>
      </c>
      <c r="C19" s="139">
        <v>-139.7</v>
      </c>
      <c r="D19" s="139">
        <v>-89.5</v>
      </c>
    </row>
    <row r="20" spans="2:4" ht="12">
      <c r="B20" s="6" t="s">
        <v>85</v>
      </c>
      <c r="C20" s="142">
        <v>0</v>
      </c>
      <c r="D20" s="142">
        <v>0</v>
      </c>
    </row>
    <row r="21" spans="2:4" ht="12">
      <c r="B21" s="7" t="s">
        <v>86</v>
      </c>
      <c r="C21" s="141">
        <f>C17+C19</f>
        <v>364.89999999999986</v>
      </c>
      <c r="D21" s="141">
        <f>D17+D19</f>
        <v>347.4999999999996</v>
      </c>
    </row>
    <row r="22" spans="2:4" ht="12">
      <c r="B22" s="8"/>
      <c r="C22" s="15"/>
      <c r="D22" s="15"/>
    </row>
    <row r="23" spans="2:4" ht="12">
      <c r="B23" s="6" t="s">
        <v>87</v>
      </c>
      <c r="C23" s="140">
        <v>-97.8</v>
      </c>
      <c r="D23" s="140">
        <v>-99.1</v>
      </c>
    </row>
    <row r="24" spans="2:4" ht="12">
      <c r="B24" s="7" t="s">
        <v>88</v>
      </c>
      <c r="C24" s="141">
        <f>C21+C23</f>
        <v>267.09999999999985</v>
      </c>
      <c r="D24" s="141">
        <f>D21+D23</f>
        <v>248.3999999999996</v>
      </c>
    </row>
    <row r="25" spans="2:4" ht="12">
      <c r="B25" s="9"/>
      <c r="C25" s="15"/>
      <c r="D25" s="15"/>
    </row>
    <row r="26" spans="2:4" ht="12">
      <c r="B26" s="6" t="s">
        <v>89</v>
      </c>
      <c r="C26" s="143">
        <v>0</v>
      </c>
      <c r="D26" s="143">
        <v>0</v>
      </c>
    </row>
    <row r="27" spans="2:4" ht="12">
      <c r="B27" s="7" t="s">
        <v>90</v>
      </c>
      <c r="C27" s="17">
        <f>C24</f>
        <v>267.09999999999985</v>
      </c>
      <c r="D27" s="144">
        <f>+D24+D26</f>
        <v>248.3999999999996</v>
      </c>
    </row>
    <row r="28" spans="2:4" ht="6" customHeight="1">
      <c r="B28" s="9"/>
      <c r="C28" s="15"/>
      <c r="D28" s="15"/>
    </row>
    <row r="29" spans="2:4" ht="12">
      <c r="B29" s="10" t="s">
        <v>40</v>
      </c>
      <c r="C29" s="20"/>
      <c r="D29" s="20"/>
    </row>
    <row r="30" spans="2:4" ht="12">
      <c r="B30" s="6" t="s">
        <v>41</v>
      </c>
      <c r="C30" s="16">
        <f>+C27-C31</f>
        <v>235.49999999999986</v>
      </c>
      <c r="D30" s="16">
        <f>+D27-D31</f>
        <v>214.09999999999962</v>
      </c>
    </row>
    <row r="31" spans="2:4" ht="12">
      <c r="B31" s="11" t="s">
        <v>42</v>
      </c>
      <c r="C31" s="21">
        <v>31.6</v>
      </c>
      <c r="D31" s="21">
        <v>34.3</v>
      </c>
    </row>
    <row r="32" spans="2:4" ht="12">
      <c r="B32" s="146"/>
      <c r="C32" s="16"/>
      <c r="D32" s="16"/>
    </row>
    <row r="33" ht="12">
      <c r="B33" s="147" t="s">
        <v>92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8:D30 C33:D33 C22:D22 C18:D18 C15:D15 C14:D14 C17:D17 C21:D21 C25:D25 C27:D27 D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30"/>
      <c r="B5" s="31" t="s">
        <v>43</v>
      </c>
      <c r="C5" s="128" t="s">
        <v>96</v>
      </c>
      <c r="D5" s="128" t="s">
        <v>97</v>
      </c>
    </row>
    <row r="6" spans="2:4" ht="12">
      <c r="B6" s="25"/>
      <c r="C6" s="129"/>
      <c r="D6" s="129"/>
    </row>
    <row r="7" spans="1:4" ht="12">
      <c r="A7" s="4" t="s">
        <v>2</v>
      </c>
      <c r="B7" s="25" t="s">
        <v>11</v>
      </c>
      <c r="C7" s="125">
        <v>1118.9</v>
      </c>
      <c r="D7" s="125">
        <v>1942.4</v>
      </c>
    </row>
    <row r="8" spans="1:4" s="23" customFormat="1" ht="12">
      <c r="A8" s="4" t="s">
        <v>3</v>
      </c>
      <c r="B8" s="25" t="s">
        <v>57</v>
      </c>
      <c r="C8" s="130">
        <v>0</v>
      </c>
      <c r="D8" s="130">
        <v>0</v>
      </c>
    </row>
    <row r="9" spans="1:4" ht="12">
      <c r="A9" s="4" t="s">
        <v>4</v>
      </c>
      <c r="B9" s="25" t="s">
        <v>58</v>
      </c>
      <c r="C9" s="125">
        <v>117.6</v>
      </c>
      <c r="D9" s="125">
        <v>77.7</v>
      </c>
    </row>
    <row r="10" spans="1:4" ht="12">
      <c r="A10" s="22" t="s">
        <v>3</v>
      </c>
      <c r="B10" s="24" t="s">
        <v>59</v>
      </c>
      <c r="C10" s="27">
        <f>C7+C8+C9</f>
        <v>1236.5</v>
      </c>
      <c r="D10" s="27">
        <f>D7+D8+D9</f>
        <v>2020.1000000000001</v>
      </c>
    </row>
    <row r="11" spans="2:4" ht="12">
      <c r="B11" s="25"/>
      <c r="C11" s="26"/>
      <c r="D11" s="26"/>
    </row>
    <row r="12" spans="1:4" ht="12">
      <c r="A12" s="4" t="s">
        <v>5</v>
      </c>
      <c r="B12" s="25" t="s">
        <v>60</v>
      </c>
      <c r="C12" s="125">
        <v>-360.2</v>
      </c>
      <c r="D12" s="125">
        <v>-563</v>
      </c>
    </row>
    <row r="13" spans="1:4" ht="12">
      <c r="A13" s="4" t="s">
        <v>61</v>
      </c>
      <c r="B13" s="25" t="s">
        <v>62</v>
      </c>
      <c r="C13" s="125">
        <v>-518.8</v>
      </c>
      <c r="D13" s="125">
        <v>-108.4</v>
      </c>
    </row>
    <row r="14" spans="1:4" ht="12">
      <c r="A14" s="22" t="s">
        <v>51</v>
      </c>
      <c r="B14" s="24" t="s">
        <v>63</v>
      </c>
      <c r="C14" s="126">
        <f>+C12+C13</f>
        <v>-879</v>
      </c>
      <c r="D14" s="126">
        <f>+D12+D13</f>
        <v>-671.4</v>
      </c>
    </row>
    <row r="15" spans="2:4" ht="12">
      <c r="B15" s="25"/>
      <c r="C15" s="125"/>
      <c r="D15" s="125"/>
    </row>
    <row r="16" spans="1:4" ht="12">
      <c r="A16" s="22" t="s">
        <v>64</v>
      </c>
      <c r="B16" s="24" t="s">
        <v>65</v>
      </c>
      <c r="C16" s="131">
        <f>+C10+C14</f>
        <v>357.5</v>
      </c>
      <c r="D16" s="131">
        <f>+D10+D14</f>
        <v>1348.7000000000003</v>
      </c>
    </row>
    <row r="17" spans="2:4" ht="12">
      <c r="B17" s="28"/>
      <c r="C17" s="125"/>
      <c r="D17" s="125"/>
    </row>
    <row r="18" spans="1:4" ht="12">
      <c r="A18" s="4" t="s">
        <v>54</v>
      </c>
      <c r="B18" s="25" t="s">
        <v>66</v>
      </c>
      <c r="C18" s="127">
        <v>-722.7</v>
      </c>
      <c r="D18" s="127">
        <v>-1997</v>
      </c>
    </row>
    <row r="19" spans="1:4" ht="12">
      <c r="A19" s="4" t="s">
        <v>67</v>
      </c>
      <c r="B19" s="25" t="s">
        <v>68</v>
      </c>
      <c r="C19" s="127">
        <v>-3384.3</v>
      </c>
      <c r="D19" s="127">
        <v>-3197.3</v>
      </c>
    </row>
    <row r="20" spans="1:4" ht="12">
      <c r="A20" s="4" t="s">
        <v>56</v>
      </c>
      <c r="B20" s="29" t="s">
        <v>69</v>
      </c>
      <c r="C20" s="130">
        <v>0</v>
      </c>
      <c r="D20" s="130">
        <v>0</v>
      </c>
    </row>
    <row r="21" spans="1:4" ht="12">
      <c r="A21" s="22" t="s">
        <v>70</v>
      </c>
      <c r="B21" s="24" t="s">
        <v>71</v>
      </c>
      <c r="C21" s="126">
        <f>SUM(C18:C20)</f>
        <v>-4107</v>
      </c>
      <c r="D21" s="126">
        <f>SUM(D18:D20)</f>
        <v>-5194.3</v>
      </c>
    </row>
    <row r="22" spans="2:4" ht="12">
      <c r="B22" s="28"/>
      <c r="C22" s="132"/>
      <c r="D22" s="132"/>
    </row>
    <row r="23" spans="1:4" ht="12">
      <c r="A23" s="22" t="s">
        <v>72</v>
      </c>
      <c r="B23" s="24" t="s">
        <v>73</v>
      </c>
      <c r="C23" s="131">
        <f>+C16+C21</f>
        <v>-3749.5</v>
      </c>
      <c r="D23" s="131">
        <f>+D21+D16</f>
        <v>-3845.6</v>
      </c>
    </row>
    <row r="24" spans="2:4" ht="12">
      <c r="B24" s="28"/>
      <c r="C24" s="131"/>
      <c r="D24" s="131"/>
    </row>
    <row r="25" spans="1:4" ht="12">
      <c r="A25" s="22"/>
      <c r="B25" s="24" t="s">
        <v>52</v>
      </c>
      <c r="C25" s="148">
        <v>146.9</v>
      </c>
      <c r="D25" s="148">
        <v>151.8</v>
      </c>
    </row>
    <row r="26" spans="2:4" ht="12">
      <c r="B26" s="29"/>
      <c r="C26" s="126"/>
      <c r="D26" s="126"/>
    </row>
    <row r="27" spans="1:4" ht="12">
      <c r="A27" s="22"/>
      <c r="B27" s="150" t="s">
        <v>55</v>
      </c>
      <c r="C27" s="126">
        <f>C23+C25</f>
        <v>-3602.6</v>
      </c>
      <c r="D27" s="126">
        <f>D23+D25</f>
        <v>-3693.7999999999997</v>
      </c>
    </row>
    <row r="28" spans="2:4" ht="12">
      <c r="B28" s="151"/>
      <c r="C28" s="152"/>
      <c r="D28" s="152"/>
    </row>
    <row r="29" spans="2:4" ht="12">
      <c r="B29" s="4" t="s">
        <v>53</v>
      </c>
      <c r="C29" s="127">
        <v>-485.2</v>
      </c>
      <c r="D29" s="127">
        <v>-475.9</v>
      </c>
    </row>
    <row r="30" spans="1:4" ht="12">
      <c r="A30" s="22"/>
      <c r="B30" s="153" t="s">
        <v>74</v>
      </c>
      <c r="C30" s="126">
        <f>+C27+C29</f>
        <v>-4087.7999999999997</v>
      </c>
      <c r="D30" s="126">
        <f>+D27+D29</f>
        <v>-4169.7</v>
      </c>
    </row>
    <row r="31" spans="3:4" ht="12">
      <c r="C31" s="154"/>
      <c r="D31" s="154"/>
    </row>
    <row r="32" spans="2:4" ht="12">
      <c r="B32" s="4" t="s">
        <v>75</v>
      </c>
      <c r="C32" s="127">
        <v>-61.2</v>
      </c>
      <c r="D32" s="127">
        <v>-80.1</v>
      </c>
    </row>
    <row r="33" spans="1:4" ht="12">
      <c r="A33" s="22"/>
      <c r="B33" s="153" t="s">
        <v>76</v>
      </c>
      <c r="C33" s="126">
        <v>-4148.9</v>
      </c>
      <c r="D33" s="126">
        <f>+D30+D32</f>
        <v>-4249.8</v>
      </c>
    </row>
    <row r="34" spans="1:4" ht="12">
      <c r="A34" s="149"/>
      <c r="B34" s="149"/>
      <c r="C34" s="149"/>
      <c r="D34" s="149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14:D17 C14:C17 C21:C24 D21:D24 C27:C28 D27:D28 C30:C31 D30:D31 D33 D26 C2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96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33" t="s">
        <v>47</v>
      </c>
      <c r="B3" s="120">
        <v>45199</v>
      </c>
      <c r="C3" s="35" t="s">
        <v>1</v>
      </c>
      <c r="D3" s="120">
        <v>44834</v>
      </c>
      <c r="E3" s="36" t="s">
        <v>1</v>
      </c>
      <c r="F3" s="37" t="s">
        <v>30</v>
      </c>
      <c r="G3" s="38" t="s">
        <v>31</v>
      </c>
    </row>
    <row r="4" spans="1:7" ht="12">
      <c r="A4" s="89" t="s">
        <v>14</v>
      </c>
      <c r="B4" s="119">
        <v>6147.16480768</v>
      </c>
      <c r="C4" s="42">
        <f>B4/$B$4</f>
        <v>1</v>
      </c>
      <c r="D4" s="119">
        <v>9459.95493534</v>
      </c>
      <c r="E4" s="42">
        <f>D4/$D$4</f>
        <v>1</v>
      </c>
      <c r="F4" s="133">
        <f>B4-D4</f>
        <v>-3312.7901276599996</v>
      </c>
      <c r="G4" s="43">
        <f>B4/D4-1</f>
        <v>-0.3501908994602345</v>
      </c>
    </row>
    <row r="5" spans="1:15" ht="12">
      <c r="A5" s="90" t="s">
        <v>12</v>
      </c>
      <c r="B5" s="134">
        <v>-5734.7451115</v>
      </c>
      <c r="C5" s="45">
        <f>B5/$B$4</f>
        <v>-0.9329089573676729</v>
      </c>
      <c r="D5" s="134">
        <v>-8990.074592220002</v>
      </c>
      <c r="E5" s="45">
        <f>D5/$D$4</f>
        <v>-0.9503295368390559</v>
      </c>
      <c r="F5" s="135">
        <f>B5-D5</f>
        <v>3255.329480720002</v>
      </c>
      <c r="G5" s="46">
        <f>B5/D5-1</f>
        <v>-0.36210261075443795</v>
      </c>
      <c r="H5" s="96"/>
      <c r="I5" s="96"/>
      <c r="J5" s="96"/>
      <c r="K5" s="96"/>
      <c r="L5" s="96"/>
      <c r="M5" s="96"/>
      <c r="N5" s="96"/>
      <c r="O5" s="96"/>
    </row>
    <row r="6" spans="1:15" s="96" customFormat="1" ht="12">
      <c r="A6" s="90" t="s">
        <v>8</v>
      </c>
      <c r="B6" s="134">
        <v>-89.98956770000001</v>
      </c>
      <c r="C6" s="45">
        <f>B6/$B$4</f>
        <v>-0.014639198803905658</v>
      </c>
      <c r="D6" s="134">
        <v>-102.51703976</v>
      </c>
      <c r="E6" s="45">
        <f>D6/$D$4</f>
        <v>-0.010836948004585335</v>
      </c>
      <c r="F6" s="135">
        <f>B6-D6</f>
        <v>12.527472059999994</v>
      </c>
      <c r="G6" s="46">
        <f>B6/D6-1</f>
        <v>-0.12219892506970287</v>
      </c>
      <c r="H6" s="3"/>
      <c r="I6" s="3"/>
      <c r="J6" s="3"/>
      <c r="K6" s="3"/>
      <c r="L6" s="3"/>
      <c r="M6" s="3"/>
      <c r="N6" s="3"/>
      <c r="O6" s="3"/>
    </row>
    <row r="7" spans="1:7" ht="12">
      <c r="A7" s="90" t="s">
        <v>9</v>
      </c>
      <c r="B7" s="47">
        <v>11.67426834</v>
      </c>
      <c r="C7" s="48">
        <f>B7/$B$4</f>
        <v>0.0018991305268755243</v>
      </c>
      <c r="D7" s="47">
        <v>9.59858468</v>
      </c>
      <c r="E7" s="48">
        <f>D7/$D$4</f>
        <v>0.0010146543768556565</v>
      </c>
      <c r="F7" s="134">
        <f>B7-D7</f>
        <v>2.0756836599999993</v>
      </c>
      <c r="G7" s="46">
        <f>B7/D7-1</f>
        <v>0.21624892931610828</v>
      </c>
    </row>
    <row r="8" spans="1:7" ht="12">
      <c r="A8" s="91" t="s">
        <v>13</v>
      </c>
      <c r="B8" s="49">
        <f>SUM(B4:B7)</f>
        <v>334.10439681999986</v>
      </c>
      <c r="C8" s="50">
        <f>B8/$B$4</f>
        <v>0.054350974355296996</v>
      </c>
      <c r="D8" s="49">
        <f>SUM(D4:D7)</f>
        <v>376.96188803999763</v>
      </c>
      <c r="E8" s="50">
        <f>D8/$D$4</f>
        <v>0.03984816953321451</v>
      </c>
      <c r="F8" s="51">
        <f>B8-D8</f>
        <v>-42.85749121999777</v>
      </c>
      <c r="G8" s="52">
        <f>B8/D8-1</f>
        <v>-0.11369184148252776</v>
      </c>
    </row>
    <row r="9" spans="8:15" ht="12">
      <c r="H9" s="96"/>
      <c r="I9" s="96"/>
      <c r="J9" s="96"/>
      <c r="K9" s="96"/>
      <c r="L9" s="96"/>
      <c r="M9" s="96"/>
      <c r="N9" s="96"/>
      <c r="O9" s="96"/>
    </row>
    <row r="10" spans="1:5" ht="15" customHeight="1">
      <c r="A10" s="33" t="s">
        <v>32</v>
      </c>
      <c r="B10" s="120">
        <f>B3</f>
        <v>45199</v>
      </c>
      <c r="C10" s="120">
        <f>D3</f>
        <v>44834</v>
      </c>
      <c r="D10" s="34" t="s">
        <v>30</v>
      </c>
      <c r="E10" s="39" t="s">
        <v>31</v>
      </c>
    </row>
    <row r="11" spans="1:5" ht="12">
      <c r="A11" s="90" t="s">
        <v>33</v>
      </c>
      <c r="B11" s="53">
        <v>1502.4821540579908</v>
      </c>
      <c r="C11" s="53">
        <v>1761.283469369939</v>
      </c>
      <c r="D11" s="54">
        <f>B11-C11</f>
        <v>-258.8013153119482</v>
      </c>
      <c r="E11" s="46">
        <f>B11/C11-1</f>
        <v>-0.14693904746890563</v>
      </c>
    </row>
    <row r="12" spans="1:5" ht="12">
      <c r="A12" s="90" t="s">
        <v>35</v>
      </c>
      <c r="B12" s="53">
        <v>6978.243427689999</v>
      </c>
      <c r="C12" s="53">
        <v>9861.033840898685</v>
      </c>
      <c r="D12" s="54">
        <f>B12-C12</f>
        <v>-2882.790413208685</v>
      </c>
      <c r="E12" s="46">
        <f>B12/C12-1</f>
        <v>-0.2923416002541537</v>
      </c>
    </row>
    <row r="13" spans="1:5" ht="12">
      <c r="A13" s="114" t="s">
        <v>15</v>
      </c>
      <c r="B13" s="55">
        <v>4758.7</v>
      </c>
      <c r="C13" s="55">
        <v>7252</v>
      </c>
      <c r="D13" s="54">
        <f>B13-C13</f>
        <v>-2493.3</v>
      </c>
      <c r="E13" s="56">
        <f>B13/C13-1</f>
        <v>-0.3438086045228903</v>
      </c>
    </row>
    <row r="14" spans="1:5" ht="12">
      <c r="A14" s="97" t="s">
        <v>34</v>
      </c>
      <c r="B14" s="57">
        <v>278.25282233718576</v>
      </c>
      <c r="C14" s="57">
        <v>331.8843401719112</v>
      </c>
      <c r="D14" s="58">
        <f>B14-C14</f>
        <v>-53.63151783472546</v>
      </c>
      <c r="E14" s="59">
        <f>B14/C14-1</f>
        <v>-0.1615970124018058</v>
      </c>
    </row>
    <row r="15" spans="1:5" ht="12">
      <c r="A15" s="115"/>
      <c r="B15" s="116"/>
      <c r="C15" s="116"/>
      <c r="D15" s="117"/>
      <c r="E15" s="32"/>
    </row>
    <row r="16" spans="1:5" ht="12">
      <c r="A16" s="40" t="s">
        <v>36</v>
      </c>
      <c r="B16" s="120">
        <f>B10</f>
        <v>45199</v>
      </c>
      <c r="C16" s="120">
        <f>C10</f>
        <v>44834</v>
      </c>
      <c r="D16" s="34" t="s">
        <v>30</v>
      </c>
      <c r="E16" s="39" t="s">
        <v>31</v>
      </c>
    </row>
    <row r="17" spans="1:7" s="96" customFormat="1" ht="12">
      <c r="A17" s="89" t="s">
        <v>13</v>
      </c>
      <c r="B17" s="41">
        <f>B8</f>
        <v>334.10439681999986</v>
      </c>
      <c r="C17" s="41">
        <f>D8</f>
        <v>376.96188803999763</v>
      </c>
      <c r="D17" s="134">
        <f>B17-C17</f>
        <v>-42.85749121999777</v>
      </c>
      <c r="E17" s="46">
        <f>B17/C17-1</f>
        <v>-0.11369184148252776</v>
      </c>
      <c r="F17" s="3"/>
      <c r="G17" s="3"/>
    </row>
    <row r="18" spans="1:5" ht="12">
      <c r="A18" s="90" t="s">
        <v>37</v>
      </c>
      <c r="B18" s="155">
        <v>1006.8002398700027</v>
      </c>
      <c r="C18" s="41">
        <v>874.7786719499991</v>
      </c>
      <c r="D18" s="134">
        <f>B18-C18</f>
        <v>132.02156792000358</v>
      </c>
      <c r="E18" s="46">
        <f>B18/C18-1</f>
        <v>0.15091996656218165</v>
      </c>
    </row>
    <row r="19" spans="1:5" ht="12">
      <c r="A19" s="97" t="s">
        <v>38</v>
      </c>
      <c r="B19" s="74">
        <f>+B17/B18</f>
        <v>0.3318477525026605</v>
      </c>
      <c r="C19" s="74">
        <f>+C17/C18</f>
        <v>0.43092258662376737</v>
      </c>
      <c r="D19" s="75">
        <f>+(B19-C19)*100</f>
        <v>-9.907483412110684</v>
      </c>
      <c r="E19" s="76"/>
    </row>
    <row r="20" ht="12">
      <c r="F20" s="3" t="s"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96"/>
    </row>
    <row r="3" spans="1:7" ht="12">
      <c r="A3" s="60" t="s">
        <v>47</v>
      </c>
      <c r="B3" s="121">
        <f>+Gas!B3</f>
        <v>45199</v>
      </c>
      <c r="C3" s="61" t="s">
        <v>1</v>
      </c>
      <c r="D3" s="121">
        <f>+Gas!D3</f>
        <v>44834</v>
      </c>
      <c r="E3" s="61" t="s">
        <v>1</v>
      </c>
      <c r="F3" s="62" t="s">
        <v>30</v>
      </c>
      <c r="G3" s="63" t="s">
        <v>31</v>
      </c>
    </row>
    <row r="4" spans="1:7" ht="12">
      <c r="A4" s="89" t="s">
        <v>14</v>
      </c>
      <c r="B4" s="136">
        <v>3519.61056055</v>
      </c>
      <c r="C4" s="42">
        <f>B4/$B$4</f>
        <v>1</v>
      </c>
      <c r="D4" s="136">
        <v>3650.71679744</v>
      </c>
      <c r="E4" s="42">
        <f>+D4/D$4</f>
        <v>1</v>
      </c>
      <c r="F4" s="133">
        <f>B4-D4</f>
        <v>-131.10623688999976</v>
      </c>
      <c r="G4" s="43">
        <f>B4/D4-1</f>
        <v>-0.03591246436369311</v>
      </c>
    </row>
    <row r="5" spans="1:7" ht="12">
      <c r="A5" s="90" t="s">
        <v>12</v>
      </c>
      <c r="B5" s="134">
        <v>-3316.7259373700003</v>
      </c>
      <c r="C5" s="45">
        <f>B5/$B$4</f>
        <v>-0.9423559454406525</v>
      </c>
      <c r="D5" s="134">
        <v>-3613.2592561599995</v>
      </c>
      <c r="E5" s="45">
        <f>+D5/D$4</f>
        <v>-0.9897396748752829</v>
      </c>
      <c r="F5" s="135">
        <f>B5-D5</f>
        <v>296.53331878999916</v>
      </c>
      <c r="G5" s="46">
        <f>B5/D5-1</f>
        <v>-0.08206809912254698</v>
      </c>
    </row>
    <row r="6" spans="1:7" ht="12">
      <c r="A6" s="90" t="s">
        <v>8</v>
      </c>
      <c r="B6" s="134">
        <v>-44.17322252000001</v>
      </c>
      <c r="C6" s="45">
        <f>B6/$B$4</f>
        <v>-0.012550599493910252</v>
      </c>
      <c r="D6" s="134">
        <v>-30.12891099</v>
      </c>
      <c r="E6" s="45">
        <f>+D6/D$4</f>
        <v>-0.008252875438359767</v>
      </c>
      <c r="F6" s="135">
        <f>B6-D6</f>
        <v>-14.044311530000009</v>
      </c>
      <c r="G6" s="46">
        <f>B6/D6-1</f>
        <v>0.46614069571453864</v>
      </c>
    </row>
    <row r="7" spans="1:7" ht="12">
      <c r="A7" s="90" t="s">
        <v>9</v>
      </c>
      <c r="B7" s="53">
        <v>18.054498380000002</v>
      </c>
      <c r="C7" s="48">
        <f>B7/$B$4</f>
        <v>0.005129686387001485</v>
      </c>
      <c r="D7" s="53">
        <v>14.776855240000002</v>
      </c>
      <c r="E7" s="48">
        <f>+D7/D$4</f>
        <v>0.00404765859963775</v>
      </c>
      <c r="F7" s="134">
        <f>B7-D7</f>
        <v>3.2776431400000003</v>
      </c>
      <c r="G7" s="46">
        <f>B7/D7-1</f>
        <v>0.22180924741873564</v>
      </c>
    </row>
    <row r="8" spans="1:7" ht="12">
      <c r="A8" s="91" t="s">
        <v>13</v>
      </c>
      <c r="B8" s="72">
        <f>SUM(B4:B7)</f>
        <v>176.76589903999982</v>
      </c>
      <c r="C8" s="50">
        <f>B8/$B$4</f>
        <v>0.05022314145243873</v>
      </c>
      <c r="D8" s="72">
        <f>SUM(D4:D7)</f>
        <v>22.105485530000443</v>
      </c>
      <c r="E8" s="50">
        <f>+D8/D$4</f>
        <v>0.006055108285995101</v>
      </c>
      <c r="F8" s="51">
        <f>B8-D8</f>
        <v>154.6604135099994</v>
      </c>
      <c r="G8" s="52">
        <f>B8/D8-1</f>
        <v>6.996472133584314</v>
      </c>
    </row>
    <row r="10" spans="1:5" ht="12">
      <c r="A10" s="60" t="s">
        <v>32</v>
      </c>
      <c r="B10" s="121">
        <f>+B3</f>
        <v>45199</v>
      </c>
      <c r="C10" s="121">
        <f>+D3</f>
        <v>44834</v>
      </c>
      <c r="D10" s="62" t="s">
        <v>30</v>
      </c>
      <c r="E10" s="64" t="s">
        <v>31</v>
      </c>
    </row>
    <row r="11" spans="1:5" ht="12">
      <c r="A11" s="93" t="s">
        <v>49</v>
      </c>
      <c r="B11" s="47">
        <v>10699.026866393497</v>
      </c>
      <c r="C11" s="47">
        <v>9163.141264553136</v>
      </c>
      <c r="D11" s="54">
        <f>B11-C11</f>
        <v>1535.8856018403603</v>
      </c>
      <c r="E11" s="46">
        <f>B11/C11-1</f>
        <v>0.16761561974186834</v>
      </c>
    </row>
    <row r="12" spans="1:5" ht="12">
      <c r="A12" s="94" t="s">
        <v>50</v>
      </c>
      <c r="B12" s="85">
        <v>2032.213912292249</v>
      </c>
      <c r="C12" s="85">
        <v>1880.3520366405387</v>
      </c>
      <c r="D12" s="73">
        <f>B12-C12</f>
        <v>151.8618756517103</v>
      </c>
      <c r="E12" s="59">
        <f>B12/C12-1</f>
        <v>0.08076247037391404</v>
      </c>
    </row>
    <row r="13" spans="2:5" ht="12">
      <c r="B13" s="4"/>
      <c r="C13" s="4"/>
      <c r="D13" s="4"/>
      <c r="E13" s="4"/>
    </row>
    <row r="14" spans="1:5" ht="12">
      <c r="A14" s="65" t="s">
        <v>36</v>
      </c>
      <c r="B14" s="121">
        <f>+B10</f>
        <v>45199</v>
      </c>
      <c r="C14" s="121">
        <f>+D3</f>
        <v>44834</v>
      </c>
      <c r="D14" s="62" t="s">
        <v>30</v>
      </c>
      <c r="E14" s="64" t="s">
        <v>31</v>
      </c>
    </row>
    <row r="15" spans="1:7" s="96" customFormat="1" ht="12">
      <c r="A15" s="89" t="s">
        <v>13</v>
      </c>
      <c r="B15" s="41">
        <f>B8</f>
        <v>176.76589903999982</v>
      </c>
      <c r="C15" s="41">
        <f>D8</f>
        <v>22.105485530000443</v>
      </c>
      <c r="D15" s="134">
        <f>B15-C15</f>
        <v>154.6604135099994</v>
      </c>
      <c r="E15" s="46">
        <f>B15/C15-1</f>
        <v>6.996472133584314</v>
      </c>
      <c r="F15" s="3"/>
      <c r="G15" s="3"/>
    </row>
    <row r="16" spans="1:5" ht="12">
      <c r="A16" s="90" t="s">
        <v>37</v>
      </c>
      <c r="B16" s="155">
        <f>+Gas!B18</f>
        <v>1006.8002398700027</v>
      </c>
      <c r="C16" s="41">
        <f>+Gas!C18</f>
        <v>874.7786719499991</v>
      </c>
      <c r="D16" s="134">
        <f>B16-C16</f>
        <v>132.02156792000358</v>
      </c>
      <c r="E16" s="46">
        <f>B16/C16-1</f>
        <v>0.15091996656218165</v>
      </c>
    </row>
    <row r="17" spans="1:5" ht="12">
      <c r="A17" s="97" t="s">
        <v>38</v>
      </c>
      <c r="B17" s="74">
        <f>+B15/B16</f>
        <v>0.17557196754623708</v>
      </c>
      <c r="C17" s="74">
        <f>+C15/C16</f>
        <v>0.02526980393877728</v>
      </c>
      <c r="D17" s="75">
        <f>+(B17-C17)*100</f>
        <v>15.03021636074598</v>
      </c>
      <c r="E17" s="76"/>
    </row>
    <row r="19" ht="12">
      <c r="D19" s="9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66" t="s">
        <v>47</v>
      </c>
      <c r="B3" s="122">
        <f>+Electricity!B3</f>
        <v>45199</v>
      </c>
      <c r="C3" s="67" t="s">
        <v>1</v>
      </c>
      <c r="D3" s="122">
        <f>+Electricity!D3</f>
        <v>44834</v>
      </c>
      <c r="E3" s="67" t="s">
        <v>1</v>
      </c>
      <c r="F3" s="68" t="s">
        <v>30</v>
      </c>
      <c r="G3" s="69" t="s">
        <v>31</v>
      </c>
    </row>
    <row r="4" spans="1:7" ht="12">
      <c r="A4" s="99" t="s">
        <v>14</v>
      </c>
      <c r="B4" s="137">
        <v>770.3600333099998</v>
      </c>
      <c r="C4" s="42">
        <f>B4/$B$4</f>
        <v>1</v>
      </c>
      <c r="D4" s="137">
        <v>789.38402627</v>
      </c>
      <c r="E4" s="42">
        <f>D4/$D$4</f>
        <v>1</v>
      </c>
      <c r="F4" s="133">
        <f>B4-D4</f>
        <v>-19.023992960000214</v>
      </c>
      <c r="G4" s="43">
        <f>B4/D4-1</f>
        <v>-0.024099794684080966</v>
      </c>
    </row>
    <row r="5" spans="1:7" ht="12">
      <c r="A5" s="100" t="s">
        <v>12</v>
      </c>
      <c r="B5" s="134">
        <v>-420.5802108699999</v>
      </c>
      <c r="C5" s="45">
        <f>B5/$B$4</f>
        <v>-0.5459527917912567</v>
      </c>
      <c r="D5" s="134">
        <v>-448.20241702</v>
      </c>
      <c r="E5" s="45">
        <f>D5/$D$4</f>
        <v>-0.5677875433302692</v>
      </c>
      <c r="F5" s="135">
        <f>B5-D5</f>
        <v>27.622206150000068</v>
      </c>
      <c r="G5" s="46">
        <f>B5/D5-1</f>
        <v>-0.06162886477421092</v>
      </c>
    </row>
    <row r="6" spans="1:7" ht="12">
      <c r="A6" s="100" t="s">
        <v>8</v>
      </c>
      <c r="B6" s="134">
        <v>-144.09915382</v>
      </c>
      <c r="C6" s="45">
        <f>B6/$B$4</f>
        <v>-0.1870542961592261</v>
      </c>
      <c r="D6" s="134">
        <v>-138.98473005000002</v>
      </c>
      <c r="E6" s="45">
        <f>D6/$D$4</f>
        <v>-0.17606732011886675</v>
      </c>
      <c r="F6" s="135">
        <f>B6-D6</f>
        <v>-5.1144237699999735</v>
      </c>
      <c r="G6" s="46">
        <f>B6/D6-1</f>
        <v>0.03679845813392624</v>
      </c>
    </row>
    <row r="7" spans="1:7" ht="12">
      <c r="A7" s="100" t="s">
        <v>9</v>
      </c>
      <c r="B7" s="53">
        <v>3.59892084</v>
      </c>
      <c r="C7" s="48">
        <f>B7/$B$4</f>
        <v>0.004671738777174804</v>
      </c>
      <c r="D7" s="53">
        <v>3.57392143</v>
      </c>
      <c r="E7" s="48">
        <f>D7/$D$4</f>
        <v>0.0045274813158907015</v>
      </c>
      <c r="F7" s="54">
        <f>B7-D7</f>
        <v>0.024999409999999944</v>
      </c>
      <c r="G7" s="46">
        <f>B7/D7-1</f>
        <v>0.006994952320482417</v>
      </c>
    </row>
    <row r="8" spans="1:7" ht="12">
      <c r="A8" s="101" t="s">
        <v>13</v>
      </c>
      <c r="B8" s="72">
        <f>SUM(B4:B7)</f>
        <v>209.27958945999993</v>
      </c>
      <c r="C8" s="50">
        <f>B8/$B$4</f>
        <v>0.271664650826692</v>
      </c>
      <c r="D8" s="72">
        <f>SUM(D4:D7)</f>
        <v>205.77080063000005</v>
      </c>
      <c r="E8" s="50">
        <f>D8/$D$4</f>
        <v>0.2606726178667548</v>
      </c>
      <c r="F8" s="51">
        <f>B8-D8</f>
        <v>3.5087888299998724</v>
      </c>
      <c r="G8" s="52">
        <f>B8/D8-1</f>
        <v>0.017051927772342657</v>
      </c>
    </row>
    <row r="9" spans="1:7" ht="12">
      <c r="A9" s="102"/>
      <c r="B9" s="102"/>
      <c r="C9" s="102"/>
      <c r="D9" s="102"/>
      <c r="E9" s="102"/>
      <c r="F9" s="102"/>
      <c r="G9" s="102"/>
    </row>
    <row r="10" spans="1:5" ht="12">
      <c r="A10" s="66" t="s">
        <v>32</v>
      </c>
      <c r="B10" s="122">
        <f>+B3</f>
        <v>45199</v>
      </c>
      <c r="C10" s="122">
        <f>+D3</f>
        <v>44834</v>
      </c>
      <c r="D10" s="68" t="s">
        <v>30</v>
      </c>
      <c r="E10" s="70" t="s">
        <v>31</v>
      </c>
    </row>
    <row r="11" spans="1:5" ht="12">
      <c r="A11" s="99" t="s">
        <v>48</v>
      </c>
      <c r="B11" s="102"/>
      <c r="C11" s="102"/>
      <c r="D11" s="102"/>
      <c r="E11" s="104"/>
    </row>
    <row r="12" spans="1:5" ht="12">
      <c r="A12" s="105" t="s">
        <v>94</v>
      </c>
      <c r="B12" s="41">
        <v>219.23994403672455</v>
      </c>
      <c r="C12" s="41">
        <v>219.51309636394845</v>
      </c>
      <c r="D12" s="134">
        <f>B12-C12</f>
        <v>-0.2731523272238974</v>
      </c>
      <c r="E12" s="46">
        <f>B12/C12-1</f>
        <v>-0.0012443554928996958</v>
      </c>
    </row>
    <row r="13" spans="1:5" ht="12">
      <c r="A13" s="105" t="s">
        <v>18</v>
      </c>
      <c r="B13" s="41">
        <v>180.60902610567035</v>
      </c>
      <c r="C13" s="41">
        <v>178.42675781587454</v>
      </c>
      <c r="D13" s="134">
        <f>B13-C13</f>
        <v>2.1822682897958146</v>
      </c>
      <c r="E13" s="46">
        <f>B13/C13-1</f>
        <v>0.012230611128672741</v>
      </c>
    </row>
    <row r="14" spans="1:5" ht="12">
      <c r="A14" s="106" t="s">
        <v>17</v>
      </c>
      <c r="B14" s="57">
        <v>180.65601938406184</v>
      </c>
      <c r="C14" s="57">
        <v>176.3890656069714</v>
      </c>
      <c r="D14" s="73">
        <f>B14-C14</f>
        <v>4.2669537770904356</v>
      </c>
      <c r="E14" s="59">
        <f>B14/C14-1</f>
        <v>0.024190579854864946</v>
      </c>
    </row>
    <row r="15" spans="2:5" ht="12">
      <c r="B15" s="112"/>
      <c r="C15" s="112"/>
      <c r="D15" s="44"/>
      <c r="E15" s="113"/>
    </row>
    <row r="16" spans="1:5" ht="12">
      <c r="A16" s="71" t="s">
        <v>36</v>
      </c>
      <c r="B16" s="122">
        <f>+B10</f>
        <v>45199</v>
      </c>
      <c r="C16" s="122">
        <f>+C10</f>
        <v>44834</v>
      </c>
      <c r="D16" s="68" t="s">
        <v>30</v>
      </c>
      <c r="E16" s="70" t="s">
        <v>31</v>
      </c>
    </row>
    <row r="17" spans="1:7" s="23" customFormat="1" ht="12">
      <c r="A17" s="99" t="s">
        <v>13</v>
      </c>
      <c r="B17" s="41">
        <f>B8</f>
        <v>209.27958945999993</v>
      </c>
      <c r="C17" s="41">
        <f>D8</f>
        <v>205.77080063000005</v>
      </c>
      <c r="D17" s="134">
        <f>B17-C17</f>
        <v>3.5087888299998724</v>
      </c>
      <c r="E17" s="46">
        <f>B17/C17-1</f>
        <v>0.017051927772342657</v>
      </c>
      <c r="F17" s="4"/>
      <c r="G17" s="4"/>
    </row>
    <row r="18" spans="1:5" ht="12">
      <c r="A18" s="100" t="s">
        <v>37</v>
      </c>
      <c r="B18" s="155">
        <f>+Electricity!B16</f>
        <v>1006.8002398700027</v>
      </c>
      <c r="C18" s="41">
        <f>+Electricity!C16</f>
        <v>874.7786719499991</v>
      </c>
      <c r="D18" s="134">
        <f>B18-C18</f>
        <v>132.02156792000358</v>
      </c>
      <c r="E18" s="46">
        <f>B18/C18-1</f>
        <v>0.15091996656218165</v>
      </c>
    </row>
    <row r="19" spans="1:5" ht="12">
      <c r="A19" s="108" t="s">
        <v>38</v>
      </c>
      <c r="B19" s="74">
        <f>+B17/B18</f>
        <v>0.2078660504560686</v>
      </c>
      <c r="C19" s="74">
        <f>+C17/C18</f>
        <v>0.23522612888047364</v>
      </c>
      <c r="D19" s="75">
        <f>+(B19-C19)*100</f>
        <v>-2.7360078424405048</v>
      </c>
      <c r="E19" s="76"/>
    </row>
    <row r="22" ht="12">
      <c r="D22" s="109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77" t="s">
        <v>47</v>
      </c>
      <c r="B3" s="123">
        <f>+Water!B3</f>
        <v>45199</v>
      </c>
      <c r="C3" s="78" t="s">
        <v>1</v>
      </c>
      <c r="D3" s="123">
        <f>+Water!D3</f>
        <v>44834</v>
      </c>
      <c r="E3" s="78" t="s">
        <v>1</v>
      </c>
      <c r="F3" s="79" t="s">
        <v>30</v>
      </c>
      <c r="G3" s="80" t="s">
        <v>31</v>
      </c>
    </row>
    <row r="4" spans="1:7" ht="12">
      <c r="A4" s="99" t="s">
        <v>14</v>
      </c>
      <c r="B4" s="136">
        <v>1289.8803142899997</v>
      </c>
      <c r="C4" s="42">
        <f>B4/$B$4</f>
        <v>1</v>
      </c>
      <c r="D4" s="136">
        <v>1168.2752278799999</v>
      </c>
      <c r="E4" s="42">
        <f>D4/$D$4</f>
        <v>1</v>
      </c>
      <c r="F4" s="133">
        <f>B4-D4</f>
        <v>121.60508640999979</v>
      </c>
      <c r="G4" s="43">
        <f>B4/D4-1</f>
        <v>0.10408941618206646</v>
      </c>
    </row>
    <row r="5" spans="1:7" ht="12">
      <c r="A5" s="100" t="s">
        <v>12</v>
      </c>
      <c r="B5" s="134">
        <v>-862.55020341</v>
      </c>
      <c r="C5" s="45">
        <f>B5/$B$4</f>
        <v>-0.6687056107874483</v>
      </c>
      <c r="D5" s="134">
        <v>-781.9778275299998</v>
      </c>
      <c r="E5" s="45">
        <f>D5/$D$4</f>
        <v>-0.6693438402772682</v>
      </c>
      <c r="F5" s="135">
        <f>B5-D5</f>
        <v>-80.57237588000021</v>
      </c>
      <c r="G5" s="46">
        <f>B5/D5-1</f>
        <v>0.10303665020081287</v>
      </c>
    </row>
    <row r="6" spans="1:7" ht="12">
      <c r="A6" s="100" t="s">
        <v>8</v>
      </c>
      <c r="B6" s="134">
        <v>-183.01872961999996</v>
      </c>
      <c r="C6" s="45">
        <f>B6/$B$4</f>
        <v>-0.1418881485300755</v>
      </c>
      <c r="D6" s="134">
        <v>-162.45531223</v>
      </c>
      <c r="E6" s="45">
        <f>D6/$D$4</f>
        <v>-0.13905568512720934</v>
      </c>
      <c r="F6" s="135">
        <f>B6-D6</f>
        <v>-20.563417389999955</v>
      </c>
      <c r="G6" s="46">
        <f>B6/D6-1</f>
        <v>0.1265789164277178</v>
      </c>
    </row>
    <row r="7" spans="1:7" ht="12">
      <c r="A7" s="100" t="s">
        <v>9</v>
      </c>
      <c r="B7" s="53">
        <v>13.73759558</v>
      </c>
      <c r="C7" s="48">
        <f>B7/$B$4</f>
        <v>0.010650287028809885</v>
      </c>
      <c r="D7" s="53">
        <v>22.313468040000004</v>
      </c>
      <c r="E7" s="48">
        <f>D7/$D$4</f>
        <v>0.019099495998465138</v>
      </c>
      <c r="F7" s="54">
        <f>B7-D7</f>
        <v>-8.575872460000003</v>
      </c>
      <c r="G7" s="46">
        <f>B7/D7-1</f>
        <v>-0.384336152705019</v>
      </c>
    </row>
    <row r="8" spans="1:7" ht="12">
      <c r="A8" s="101" t="s">
        <v>13</v>
      </c>
      <c r="B8" s="72">
        <f>SUM(B4:B7)</f>
        <v>258.0489768399997</v>
      </c>
      <c r="C8" s="50">
        <f>B8/$B$4</f>
        <v>0.20005652771128604</v>
      </c>
      <c r="D8" s="72">
        <f>SUM(D4:D7)</f>
        <v>246.1555561600001</v>
      </c>
      <c r="E8" s="50">
        <f>D8/$D$4</f>
        <v>0.21069997059398757</v>
      </c>
      <c r="F8" s="51">
        <f>B8-D8</f>
        <v>11.893420679999593</v>
      </c>
      <c r="G8" s="52">
        <f>B8/D8-1</f>
        <v>0.048316685861313324</v>
      </c>
    </row>
    <row r="9" spans="1:7" ht="12">
      <c r="A9" s="102"/>
      <c r="B9" s="102"/>
      <c r="C9" s="102"/>
      <c r="D9" s="102"/>
      <c r="E9" s="102"/>
      <c r="F9" s="102"/>
      <c r="G9" s="102"/>
    </row>
    <row r="10" spans="1:7" ht="12">
      <c r="A10" s="77" t="s">
        <v>16</v>
      </c>
      <c r="B10" s="123">
        <f>+B3</f>
        <v>45199</v>
      </c>
      <c r="C10" s="81" t="s">
        <v>1</v>
      </c>
      <c r="D10" s="123">
        <f>+D3</f>
        <v>44834</v>
      </c>
      <c r="E10" s="81" t="s">
        <v>1</v>
      </c>
      <c r="F10" s="79" t="s">
        <v>30</v>
      </c>
      <c r="G10" s="82" t="s">
        <v>31</v>
      </c>
    </row>
    <row r="11" spans="1:7" ht="12">
      <c r="A11" s="105" t="s">
        <v>19</v>
      </c>
      <c r="B11" s="118">
        <v>1772.7812100000015</v>
      </c>
      <c r="C11" s="45">
        <f>B11/$D$4</f>
        <v>1.517434563101165</v>
      </c>
      <c r="D11" s="118">
        <v>1648.8413409999998</v>
      </c>
      <c r="E11" s="48">
        <f aca="true" t="shared" si="0" ref="E11:E22">+D11/D$15</f>
        <v>0.325179322319992</v>
      </c>
      <c r="F11" s="134">
        <f>B11-D11</f>
        <v>123.93986900000164</v>
      </c>
      <c r="G11" s="46">
        <f>B11/D11-1</f>
        <v>0.07516785631104672</v>
      </c>
    </row>
    <row r="12" spans="1:7" ht="12">
      <c r="A12" s="105" t="s">
        <v>20</v>
      </c>
      <c r="B12" s="118">
        <v>2036.5754920000077</v>
      </c>
      <c r="C12" s="48">
        <f aca="true" t="shared" si="1" ref="C12:C22">B12/$B$15</f>
        <v>0.34846101559565146</v>
      </c>
      <c r="D12" s="118">
        <v>1849.9791060000007</v>
      </c>
      <c r="E12" s="48">
        <f t="shared" si="0"/>
        <v>0.3648470820305718</v>
      </c>
      <c r="F12" s="134">
        <f aca="true" t="shared" si="2" ref="F12:F21">B12-D12</f>
        <v>186.596386000007</v>
      </c>
      <c r="G12" s="46">
        <f aca="true" t="shared" si="3" ref="G12:G22">B12/D12-1</f>
        <v>0.10086405051539371</v>
      </c>
    </row>
    <row r="13" spans="1:7" ht="12">
      <c r="A13" s="110" t="s">
        <v>28</v>
      </c>
      <c r="B13" s="84">
        <f>SUM(B11:B12)</f>
        <v>3809.356702000009</v>
      </c>
      <c r="C13" s="50">
        <f t="shared" si="1"/>
        <v>0.6517864475730515</v>
      </c>
      <c r="D13" s="84">
        <f>SUM(D11:D12)</f>
        <v>3498.8204470000005</v>
      </c>
      <c r="E13" s="50">
        <f t="shared" si="0"/>
        <v>0.6900264043505638</v>
      </c>
      <c r="F13" s="51">
        <f t="shared" si="2"/>
        <v>310.5362550000086</v>
      </c>
      <c r="G13" s="52">
        <f t="shared" si="3"/>
        <v>0.08875455591505776</v>
      </c>
    </row>
    <row r="14" spans="1:7" ht="12">
      <c r="A14" s="105" t="s">
        <v>29</v>
      </c>
      <c r="B14" s="118">
        <v>2035.1291970000007</v>
      </c>
      <c r="C14" s="48">
        <f t="shared" si="1"/>
        <v>0.3482135524269484</v>
      </c>
      <c r="D14" s="118">
        <v>1571.7397879999999</v>
      </c>
      <c r="E14" s="48">
        <f t="shared" si="0"/>
        <v>0.3099735956494361</v>
      </c>
      <c r="F14" s="134">
        <f t="shared" si="2"/>
        <v>463.3894090000008</v>
      </c>
      <c r="G14" s="46">
        <f t="shared" si="3"/>
        <v>0.2948257800291818</v>
      </c>
    </row>
    <row r="15" spans="1:7" s="23" customFormat="1" ht="12">
      <c r="A15" s="111" t="s">
        <v>21</v>
      </c>
      <c r="B15" s="84">
        <f>SUM(B13:B14)</f>
        <v>5844.48589900001</v>
      </c>
      <c r="C15" s="50">
        <f t="shared" si="1"/>
        <v>1</v>
      </c>
      <c r="D15" s="84">
        <f>SUM(D13:D14)</f>
        <v>5070.560235000001</v>
      </c>
      <c r="E15" s="50">
        <f t="shared" si="0"/>
        <v>1</v>
      </c>
      <c r="F15" s="51">
        <f t="shared" si="2"/>
        <v>773.9256640000094</v>
      </c>
      <c r="G15" s="52">
        <f t="shared" si="3"/>
        <v>0.1526311942135934</v>
      </c>
    </row>
    <row r="16" spans="1:7" ht="12">
      <c r="A16" s="105" t="s">
        <v>44</v>
      </c>
      <c r="B16" s="41">
        <v>440.2262519999998</v>
      </c>
      <c r="C16" s="48">
        <f t="shared" si="1"/>
        <v>0.07532334915468311</v>
      </c>
      <c r="D16" s="41">
        <v>506.5477600000002</v>
      </c>
      <c r="E16" s="48">
        <f t="shared" si="0"/>
        <v>0.09989976186526855</v>
      </c>
      <c r="F16" s="134">
        <f t="shared" si="2"/>
        <v>-66.32150800000039</v>
      </c>
      <c r="G16" s="46">
        <f t="shared" si="3"/>
        <v>-0.1309284399954712</v>
      </c>
    </row>
    <row r="17" spans="1:7" ht="12">
      <c r="A17" s="105" t="s">
        <v>22</v>
      </c>
      <c r="B17" s="41">
        <v>943.2187569999987</v>
      </c>
      <c r="C17" s="48">
        <f t="shared" si="1"/>
        <v>0.16138609508175616</v>
      </c>
      <c r="D17" s="41">
        <v>862.1827910000001</v>
      </c>
      <c r="E17" s="48">
        <f t="shared" si="0"/>
        <v>0.17003698823035476</v>
      </c>
      <c r="F17" s="134">
        <f t="shared" si="2"/>
        <v>81.03596599999867</v>
      </c>
      <c r="G17" s="46">
        <f t="shared" si="3"/>
        <v>0.09398931044078185</v>
      </c>
    </row>
    <row r="18" spans="1:7" ht="12">
      <c r="A18" s="105" t="s">
        <v>23</v>
      </c>
      <c r="B18" s="41">
        <v>457.46943099999976</v>
      </c>
      <c r="C18" s="48">
        <f t="shared" si="1"/>
        <v>0.07827368204930953</v>
      </c>
      <c r="D18" s="41">
        <v>413.643247</v>
      </c>
      <c r="E18" s="48">
        <f t="shared" si="0"/>
        <v>0.08157742494503666</v>
      </c>
      <c r="F18" s="134">
        <f t="shared" si="2"/>
        <v>43.826183999999785</v>
      </c>
      <c r="G18" s="46">
        <f t="shared" si="3"/>
        <v>0.10595164871626639</v>
      </c>
    </row>
    <row r="19" spans="1:7" ht="12">
      <c r="A19" s="105" t="s">
        <v>24</v>
      </c>
      <c r="B19" s="41">
        <v>378.0269399999997</v>
      </c>
      <c r="C19" s="48">
        <f t="shared" si="1"/>
        <v>0.06468095680831054</v>
      </c>
      <c r="D19" s="41">
        <v>360.07275</v>
      </c>
      <c r="E19" s="48">
        <f t="shared" si="0"/>
        <v>0.07101241939984565</v>
      </c>
      <c r="F19" s="134">
        <f t="shared" si="2"/>
        <v>17.9541899999997</v>
      </c>
      <c r="G19" s="46">
        <f t="shared" si="3"/>
        <v>0.0498626735847123</v>
      </c>
    </row>
    <row r="20" spans="1:7" ht="12">
      <c r="A20" s="105" t="s">
        <v>39</v>
      </c>
      <c r="B20" s="41">
        <v>1227.5086529999987</v>
      </c>
      <c r="C20" s="48">
        <f t="shared" si="1"/>
        <v>0.21002850793258396</v>
      </c>
      <c r="D20" s="41">
        <v>1025.9674710000002</v>
      </c>
      <c r="E20" s="48">
        <f t="shared" si="0"/>
        <v>0.20233808957009658</v>
      </c>
      <c r="F20" s="134">
        <f t="shared" si="2"/>
        <v>201.54118199999857</v>
      </c>
      <c r="G20" s="46">
        <f t="shared" si="3"/>
        <v>0.19644012865589033</v>
      </c>
    </row>
    <row r="21" spans="1:7" ht="12">
      <c r="A21" s="105" t="s">
        <v>25</v>
      </c>
      <c r="B21" s="41">
        <v>2398.035866000012</v>
      </c>
      <c r="C21" s="48">
        <f t="shared" si="1"/>
        <v>0.41030740897335644</v>
      </c>
      <c r="D21" s="41">
        <v>1902.1462159999999</v>
      </c>
      <c r="E21" s="48">
        <f t="shared" si="0"/>
        <v>0.3751353159893977</v>
      </c>
      <c r="F21" s="134">
        <f t="shared" si="2"/>
        <v>495.8896500000121</v>
      </c>
      <c r="G21" s="46">
        <f t="shared" si="3"/>
        <v>0.2607000691265535</v>
      </c>
    </row>
    <row r="22" spans="1:7" s="23" customFormat="1" ht="12">
      <c r="A22" s="111" t="str">
        <f>+A15</f>
        <v>Total waste treated</v>
      </c>
      <c r="B22" s="84">
        <f>SUM(B16:B21)</f>
        <v>5844.485899000008</v>
      </c>
      <c r="C22" s="50">
        <f t="shared" si="1"/>
        <v>0.9999999999999997</v>
      </c>
      <c r="D22" s="84">
        <f>SUM(D16:D21)</f>
        <v>5070.560235000001</v>
      </c>
      <c r="E22" s="50">
        <f t="shared" si="0"/>
        <v>1</v>
      </c>
      <c r="F22" s="51">
        <f>B22-D22</f>
        <v>773.9256640000076</v>
      </c>
      <c r="G22" s="52">
        <f t="shared" si="3"/>
        <v>0.15263119421359317</v>
      </c>
    </row>
    <row r="24" spans="1:5" ht="12">
      <c r="A24" s="83" t="s">
        <v>36</v>
      </c>
      <c r="B24" s="123">
        <f>+B10</f>
        <v>45199</v>
      </c>
      <c r="C24" s="123">
        <f>+D10</f>
        <v>44834</v>
      </c>
      <c r="D24" s="79" t="s">
        <v>30</v>
      </c>
      <c r="E24" s="82" t="s">
        <v>31</v>
      </c>
    </row>
    <row r="25" spans="1:7" s="23" customFormat="1" ht="12">
      <c r="A25" s="99" t="s">
        <v>13</v>
      </c>
      <c r="B25" s="41">
        <f>B8</f>
        <v>258.0489768399997</v>
      </c>
      <c r="C25" s="41">
        <f>D8</f>
        <v>246.1555561600001</v>
      </c>
      <c r="D25" s="134">
        <f>B25-C25</f>
        <v>11.893420679999593</v>
      </c>
      <c r="E25" s="46">
        <f>B25/C25-1</f>
        <v>0.048316685861313324</v>
      </c>
      <c r="F25" s="4"/>
      <c r="G25" s="4"/>
    </row>
    <row r="26" spans="1:5" ht="12">
      <c r="A26" s="100" t="s">
        <v>37</v>
      </c>
      <c r="B26" s="155">
        <f>+Water!B18</f>
        <v>1006.8002398700027</v>
      </c>
      <c r="C26" s="41">
        <f>+Water!C18</f>
        <v>874.7786719499991</v>
      </c>
      <c r="D26" s="134">
        <f>B26-C26</f>
        <v>132.02156792000358</v>
      </c>
      <c r="E26" s="46">
        <f>B26/C26-1</f>
        <v>0.15091996656218165</v>
      </c>
    </row>
    <row r="27" spans="1:5" ht="12">
      <c r="A27" s="108" t="s">
        <v>38</v>
      </c>
      <c r="B27" s="74">
        <f>+B25/B26</f>
        <v>0.25630603432645066</v>
      </c>
      <c r="C27" s="74">
        <f>+C25/C26</f>
        <v>0.28139181264134655</v>
      </c>
      <c r="D27" s="75">
        <f>+(B27-C27)*100</f>
        <v>-2.508577831489589</v>
      </c>
      <c r="E27" s="76"/>
    </row>
    <row r="29" ht="12">
      <c r="D29" s="109"/>
    </row>
    <row r="30" ht="12">
      <c r="D30" s="109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1" ht="12"/>
    <row r="2" ht="12"/>
    <row r="3" spans="1:7" ht="12">
      <c r="A3" s="86" t="s">
        <v>45</v>
      </c>
      <c r="B3" s="124">
        <f>+Waste!B3</f>
        <v>45199</v>
      </c>
      <c r="C3" s="1" t="s">
        <v>1</v>
      </c>
      <c r="D3" s="124">
        <f>+Waste!D3</f>
        <v>44834</v>
      </c>
      <c r="E3" s="2" t="s">
        <v>1</v>
      </c>
      <c r="F3" s="87" t="s">
        <v>30</v>
      </c>
      <c r="G3" s="88" t="s">
        <v>31</v>
      </c>
    </row>
    <row r="4" spans="1:7" ht="12">
      <c r="A4" s="99" t="s">
        <v>14</v>
      </c>
      <c r="B4" s="137">
        <v>130.39571497999998</v>
      </c>
      <c r="C4" s="42">
        <f>+B4/B$4</f>
        <v>1</v>
      </c>
      <c r="D4" s="137">
        <v>134.36261702000002</v>
      </c>
      <c r="E4" s="42">
        <f>D4/$D$4</f>
        <v>1</v>
      </c>
      <c r="F4" s="133">
        <f>B4-D4</f>
        <v>-3.9669020400000363</v>
      </c>
      <c r="G4" s="43">
        <f>B4/D4-1</f>
        <v>-0.029523852154573316</v>
      </c>
    </row>
    <row r="5" spans="1:7" ht="12">
      <c r="A5" s="100" t="s">
        <v>12</v>
      </c>
      <c r="B5" s="134">
        <v>-87.42957873</v>
      </c>
      <c r="C5" s="45">
        <f>+B5/B$4</f>
        <v>-0.6704942623567799</v>
      </c>
      <c r="D5" s="134">
        <v>-96.79577723999999</v>
      </c>
      <c r="E5" s="45">
        <f>D5/$D$4</f>
        <v>-0.7204070550783619</v>
      </c>
      <c r="F5" s="135">
        <f>B5-D5</f>
        <v>9.36619850999999</v>
      </c>
      <c r="G5" s="46">
        <f>B5/D5-1</f>
        <v>-0.09676247019306428</v>
      </c>
    </row>
    <row r="6" spans="1:7" ht="12">
      <c r="A6" s="100" t="s">
        <v>8</v>
      </c>
      <c r="B6" s="134">
        <v>-16.283243640000002</v>
      </c>
      <c r="C6" s="45">
        <f>+B6/B$4</f>
        <v>-0.12487560379186936</v>
      </c>
      <c r="D6" s="134">
        <v>-15.6854655</v>
      </c>
      <c r="E6" s="45">
        <f>D6/$D$4</f>
        <v>-0.1167398034355434</v>
      </c>
      <c r="F6" s="135">
        <f>B6-D6</f>
        <v>-0.5977781400000026</v>
      </c>
      <c r="G6" s="46">
        <f>B6/D6-1</f>
        <v>0.03811032194103525</v>
      </c>
    </row>
    <row r="7" spans="1:7" ht="12">
      <c r="A7" s="100" t="s">
        <v>9</v>
      </c>
      <c r="B7" s="53">
        <v>1.906</v>
      </c>
      <c r="C7" s="45">
        <f>+B7/B$4</f>
        <v>0.014617044741787268</v>
      </c>
      <c r="D7" s="53">
        <v>1.906</v>
      </c>
      <c r="E7" s="45">
        <f>D7/$D$4</f>
        <v>0.014185493273893957</v>
      </c>
      <c r="F7" s="54">
        <f>B7-D7</f>
        <v>0</v>
      </c>
      <c r="G7" s="46">
        <f>B7/D7-1</f>
        <v>0</v>
      </c>
    </row>
    <row r="8" spans="1:7" ht="12">
      <c r="A8" s="101" t="s">
        <v>13</v>
      </c>
      <c r="B8" s="72">
        <f>SUM(B4:B7)</f>
        <v>28.588892609999974</v>
      </c>
      <c r="C8" s="50">
        <f>+B8/B$4</f>
        <v>0.219247178593138</v>
      </c>
      <c r="D8" s="72">
        <f>SUM(D4:D7)</f>
        <v>23.787374280000023</v>
      </c>
      <c r="E8" s="50">
        <f>D8/$D$4</f>
        <v>0.17703863475998868</v>
      </c>
      <c r="F8" s="51">
        <f>B8-D8</f>
        <v>4.801518329999951</v>
      </c>
      <c r="G8" s="52">
        <f>B8/D8-1</f>
        <v>0.20185154836685681</v>
      </c>
    </row>
    <row r="9" spans="1:7" ht="12">
      <c r="A9" s="102"/>
      <c r="B9" s="102"/>
      <c r="C9" s="102"/>
      <c r="D9" s="102"/>
      <c r="E9" s="102"/>
      <c r="F9" s="102"/>
      <c r="G9" s="102"/>
    </row>
    <row r="10" spans="1:5" ht="12">
      <c r="A10" s="86" t="s">
        <v>32</v>
      </c>
      <c r="B10" s="124">
        <f>+B3</f>
        <v>45199</v>
      </c>
      <c r="C10" s="124">
        <f>+D3</f>
        <v>44834</v>
      </c>
      <c r="D10" s="87" t="s">
        <v>30</v>
      </c>
      <c r="E10" s="92" t="s">
        <v>31</v>
      </c>
    </row>
    <row r="11" spans="1:5" ht="12">
      <c r="A11" s="103" t="s">
        <v>26</v>
      </c>
      <c r="D11" s="44"/>
      <c r="E11" s="104"/>
    </row>
    <row r="12" spans="1:5" ht="12">
      <c r="A12" s="105" t="s">
        <v>46</v>
      </c>
      <c r="B12" s="41">
        <v>645.071</v>
      </c>
      <c r="C12" s="41">
        <v>581.37</v>
      </c>
      <c r="D12" s="134">
        <f>B12-C12</f>
        <v>63.70100000000002</v>
      </c>
      <c r="E12" s="46">
        <f>B12/C12-1</f>
        <v>0.10957049727368107</v>
      </c>
    </row>
    <row r="13" spans="1:5" ht="12">
      <c r="A13" s="106" t="s">
        <v>27</v>
      </c>
      <c r="B13" s="107">
        <v>208</v>
      </c>
      <c r="C13" s="107">
        <v>194</v>
      </c>
      <c r="D13" s="73">
        <f>B13-C13</f>
        <v>14</v>
      </c>
      <c r="E13" s="59">
        <f>B13/C13-1</f>
        <v>0.07216494845360821</v>
      </c>
    </row>
    <row r="15" spans="1:5" ht="12">
      <c r="A15" s="95" t="s">
        <v>36</v>
      </c>
      <c r="B15" s="124">
        <f>+B3</f>
        <v>45199</v>
      </c>
      <c r="C15" s="124">
        <f>+C10</f>
        <v>44834</v>
      </c>
      <c r="D15" s="87" t="s">
        <v>30</v>
      </c>
      <c r="E15" s="92" t="s">
        <v>31</v>
      </c>
    </row>
    <row r="16" spans="1:7" s="23" customFormat="1" ht="12">
      <c r="A16" s="99" t="s">
        <v>13</v>
      </c>
      <c r="B16" s="41">
        <f>B8</f>
        <v>28.588892609999974</v>
      </c>
      <c r="C16" s="41">
        <f>D8</f>
        <v>23.787374280000023</v>
      </c>
      <c r="D16" s="134">
        <f>B16-C16</f>
        <v>4.801518329999951</v>
      </c>
      <c r="E16" s="46">
        <f>B16/C16-1</f>
        <v>0.20185154836685681</v>
      </c>
      <c r="F16" s="4"/>
      <c r="G16" s="4"/>
    </row>
    <row r="17" spans="1:5" ht="12">
      <c r="A17" s="100" t="s">
        <v>37</v>
      </c>
      <c r="B17" s="155">
        <f>+Waste!B26</f>
        <v>1006.8002398700027</v>
      </c>
      <c r="C17" s="41">
        <f>+Waste!C26</f>
        <v>874.7786719499991</v>
      </c>
      <c r="D17" s="134">
        <f>B17-C17</f>
        <v>132.02156792000358</v>
      </c>
      <c r="E17" s="46">
        <f>B17/C17-1</f>
        <v>0.15091996656218165</v>
      </c>
    </row>
    <row r="18" spans="1:5" ht="12">
      <c r="A18" s="108" t="s">
        <v>38</v>
      </c>
      <c r="B18" s="74">
        <f>+B16/B17</f>
        <v>0.02839579439680244</v>
      </c>
      <c r="C18" s="74">
        <f>+C16/C17</f>
        <v>0.027192448836200787</v>
      </c>
      <c r="D18" s="75">
        <f>+(B18-C18)*100</f>
        <v>0.12033455606016534</v>
      </c>
      <c r="E18" s="76"/>
    </row>
    <row r="20" ht="12">
      <c r="C20" s="109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2023-10-31T10:15:32Z</dcterms:modified>
  <cp:category/>
  <cp:version/>
  <cp:contentType/>
  <cp:contentStatus/>
</cp:coreProperties>
</file>